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2675" tabRatio="958" firstSheet="4" activeTab="10"/>
  </bookViews>
  <sheets>
    <sheet name="Define" sheetId="23" state="hidden" r:id="rId1"/>
    <sheet name="全市一般公共预算收入" sheetId="16" r:id="rId2"/>
    <sheet name="全市一般公共预算支出" sheetId="24" r:id="rId3"/>
    <sheet name="全市政府性基金收入" sheetId="29" r:id="rId4"/>
    <sheet name="全市政府性基金支出" sheetId="30" r:id="rId5"/>
    <sheet name="全市社保基金收支" sheetId="35" r:id="rId6"/>
    <sheet name="全市国有资本经营收支" sheetId="32" r:id="rId7"/>
    <sheet name="债务限额表" sheetId="37" r:id="rId8"/>
    <sheet name="本级收入" sheetId="38" r:id="rId9"/>
    <sheet name="本级支出" sheetId="39" r:id="rId10"/>
    <sheet name="市级基金收支" sheetId="40" r:id="rId11"/>
    <sheet name="市级社保基金收支" sheetId="36" r:id="rId12"/>
    <sheet name="市级国有资本经营" sheetId="41" r:id="rId13"/>
  </sheets>
  <externalReferences>
    <externalReference r:id="rId14"/>
    <externalReference r:id="rId15"/>
    <externalReference r:id="rId16"/>
    <externalReference r:id="rId17"/>
  </externalReferences>
  <definedNames>
    <definedName name="_xlnm._FilterDatabase" localSheetId="3" hidden="1">全市政府性基金收入!$A$3:$S$20</definedName>
    <definedName name="_xlnm._FilterDatabase" localSheetId="4" hidden="1">全市政府性基金支出!$A$3:$T$33</definedName>
    <definedName name="_xlnm._FilterDatabase" localSheetId="5" hidden="1">全市社保基金收支!$A$3:$XFA$19</definedName>
    <definedName name="_xlnm._FilterDatabase" localSheetId="8" hidden="1">本级收入!$A$3:$F$21</definedName>
    <definedName name="_xlnm._FilterDatabase" localSheetId="9" hidden="1">本级支出!$A$3:$M$27</definedName>
    <definedName name="_xlnm._FilterDatabase" localSheetId="10" hidden="1">市级基金收支!$A$3:$Z$38</definedName>
    <definedName name="_xlnm._FilterDatabase" localSheetId="11" hidden="1">市级社保基金收支!$A$3:$XEW$17</definedName>
    <definedName name="_13P">#REF!</definedName>
    <definedName name="_4P">#REF!</definedName>
    <definedName name="_Fill" hidden="1">#REF!</definedName>
    <definedName name="_Order1" hidden="1">255</definedName>
    <definedName name="_Order2" hidden="1">255</definedName>
    <definedName name="A1_">#REF!</definedName>
    <definedName name="A2_">#REF!</definedName>
    <definedName name="aa">"b2:f14"</definedName>
    <definedName name="Database" localSheetId="8" hidden="1">本级收入!$A$3:$F$21</definedName>
    <definedName name="Database" localSheetId="9" hidden="1">本级支出!$A$3:$F$25</definedName>
    <definedName name="Database" localSheetId="1" hidden="1">全市一般公共预算收入!$A$3:$F$28</definedName>
    <definedName name="Database" localSheetId="2" hidden="1">全市一般公共预算支出!$A$3:$F$26</definedName>
    <definedName name="Database" hidden="1">#REF!</definedName>
    <definedName name="datedba">#REF!</definedName>
    <definedName name="GR">[1]人员经费表!#REF!</definedName>
    <definedName name="MCH">#REF!</definedName>
    <definedName name="_xlnm.Print_Area" localSheetId="8">本级收入!$A$1:$F$21</definedName>
    <definedName name="_xlnm.Print_Area" localSheetId="6">全市国有资本经营收支!$A$1:$F$14</definedName>
    <definedName name="_xlnm.Print_Area" localSheetId="5">全市社保基金收支!$A$1:$F$19</definedName>
    <definedName name="_xlnm.Print_Area" localSheetId="2">全市一般公共预算支出!$A$1:$F$28</definedName>
    <definedName name="_xlnm.Print_Area" localSheetId="3">全市政府性基金收入!$A$1:$F$20</definedName>
    <definedName name="_xlnm.Print_Area" localSheetId="4">全市政府性基金支出!$A$1:$F$33</definedName>
    <definedName name="_xlnm.Print_Area" localSheetId="12">市级国有资本经营!$A$1:$F$14</definedName>
    <definedName name="_xlnm.Print_Area" localSheetId="10">市级基金收支!$A$1:$F$38</definedName>
    <definedName name="_xlnm.Print_Area" localSheetId="11">市级社保基金收支!$A$1:$F$17</definedName>
    <definedName name="_xlnm.Print_Area" hidden="1">#REF!</definedName>
    <definedName name="_xlnm.Print_Titles" localSheetId="8">本级收入!$1:$3</definedName>
    <definedName name="_xlnm.Print_Titles" localSheetId="9">本级支出!$1:$3</definedName>
    <definedName name="_xlnm.Print_Titles" localSheetId="6">全市国有资本经营收支!$2:$3</definedName>
    <definedName name="_xlnm.Print_Titles" localSheetId="1">全市一般公共预算收入!$1:$3</definedName>
    <definedName name="_xlnm.Print_Titles" localSheetId="2">全市一般公共预算支出!$1:$3</definedName>
    <definedName name="_xlnm.Print_Titles" localSheetId="12">市级国有资本经营!$2:$3</definedName>
    <definedName name="_xlnm.Print_Titles" hidden="1">#N/A</definedName>
    <definedName name="RS">#REF!</definedName>
    <definedName name="TILE13">#REF!</definedName>
    <definedName name="TILE4">#REF!</definedName>
    <definedName name="表1">[2]月报!$A$5:$C$147</definedName>
    <definedName name="地区名称">#REF!</definedName>
    <definedName name="工资">[3]月报!$A$5:$C$147</definedName>
    <definedName name="两税比重22">#REF!</definedName>
    <definedName name="年终结算">[1]人员经费表!#REF!</definedName>
    <definedName name="月报">[4]月报!$A$5:$C$147</definedName>
    <definedName name="月报1">[4]月报!$A$5:$C$147</definedName>
    <definedName name="专项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<sst xmlns="http://schemas.openxmlformats.org/spreadsheetml/2006/main" count="363" uniqueCount="226">
  <si>
    <t>ERRANGE_O=</t>
  </si>
  <si>
    <t>B7:F26</t>
  </si>
  <si>
    <t>ERLINESTART_O=</t>
  </si>
  <si>
    <t>ERCOLUMNSTART_O=</t>
  </si>
  <si>
    <t>ERLINEEND_O=</t>
  </si>
  <si>
    <t>ERCOLUMNEND_O=</t>
  </si>
  <si>
    <t>2025年全市一般公共预算收入执行情况表</t>
  </si>
  <si>
    <t>单位：万元</t>
  </si>
  <si>
    <t>项　　　　目</t>
  </si>
  <si>
    <t>预算数</t>
  </si>
  <si>
    <t>执行数</t>
  </si>
  <si>
    <t>占预算的%</t>
  </si>
  <si>
    <t>上年执行数</t>
  </si>
  <si>
    <t>增长%</t>
  </si>
  <si>
    <t>一般公共预算收入合计</t>
  </si>
  <si>
    <t xml:space="preserve">    税收收入小计</t>
  </si>
  <si>
    <t xml:space="preserve">   增值税</t>
  </si>
  <si>
    <t xml:space="preserve">   企业所得税</t>
  </si>
  <si>
    <t xml:space="preserve">   个人所得税</t>
  </si>
  <si>
    <t xml:space="preserve">   资源税</t>
  </si>
  <si>
    <t xml:space="preserve">   城市维护建设税</t>
  </si>
  <si>
    <t xml:space="preserve">   房产税</t>
  </si>
  <si>
    <t xml:space="preserve">   印花税</t>
  </si>
  <si>
    <t xml:space="preserve">   城镇土地使用税</t>
  </si>
  <si>
    <t xml:space="preserve">   土地增值税</t>
  </si>
  <si>
    <t xml:space="preserve">   车船税</t>
  </si>
  <si>
    <t xml:space="preserve">   耕地占用税</t>
  </si>
  <si>
    <t xml:space="preserve">   契税</t>
  </si>
  <si>
    <t xml:space="preserve">   环境保护税</t>
  </si>
  <si>
    <t xml:space="preserve">   其他税收</t>
  </si>
  <si>
    <t xml:space="preserve">    非税收入小计</t>
  </si>
  <si>
    <t xml:space="preserve">   专项收入</t>
  </si>
  <si>
    <t xml:space="preserve">   行政事业性收费收入</t>
  </si>
  <si>
    <t xml:space="preserve">   罚没收入</t>
  </si>
  <si>
    <t xml:space="preserve">   国有资本经营收入</t>
  </si>
  <si>
    <t xml:space="preserve">   国有资源（资产）有偿使用收入</t>
  </si>
  <si>
    <t xml:space="preserve">   捐赠收入</t>
  </si>
  <si>
    <t xml:space="preserve">   政府住房基金收入</t>
  </si>
  <si>
    <t xml:space="preserve">   其他收入</t>
  </si>
  <si>
    <t>2025年全市一般公共预算支出执行情况表</t>
  </si>
  <si>
    <t>变动预算数</t>
  </si>
  <si>
    <t>上年
执行数</t>
  </si>
  <si>
    <t>同口径增长%</t>
  </si>
  <si>
    <t>一般公共预算支出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</si>
  <si>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</si>
  <si>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</si>
  <si>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</si>
  <si>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</si>
  <si>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</si>
  <si>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</si>
  <si>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</si>
  <si>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</si>
  <si>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</si>
  <si>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</si>
  <si>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城乡社区事务</t>
  </si>
  <si>
    <t xml:space="preserve">    农林水事务</t>
  </si>
  <si>
    <t xml:space="preserve">    交通运输</t>
  </si>
  <si>
    <t xml:space="preserve">    资源勘探信息等事务</t>
  </si>
  <si>
    <t xml:space="preserve">    商业服务业等事务</t>
  </si>
  <si>
    <t xml:space="preserve">    金融支出</t>
  </si>
  <si>
    <t xml:space="preserve">    自然资源气象等事务</t>
  </si>
  <si>
    <t xml:space="preserve">    住房保障支出</t>
  </si>
  <si>
    <t xml:space="preserve">    粮油物资储备等管理事务</t>
  </si>
  <si>
    <t xml:space="preserve">    灾害防治及应急管理支出</t>
  </si>
  <si>
    <t xml:space="preserve">    其他支出</t>
  </si>
  <si>
    <t xml:space="preserve">    债务付息支出</t>
  </si>
  <si>
    <t xml:space="preserve">    债务发行费支出</t>
  </si>
  <si>
    <t>备注：上年执行数剔除中央下达增发国债等一次性因素</t>
  </si>
  <si>
    <t>2025年全市政府性基金收入执行情况表</t>
  </si>
  <si>
    <t>本</t>
  </si>
  <si>
    <t>甘</t>
  </si>
  <si>
    <t>山</t>
  </si>
  <si>
    <t>素</t>
  </si>
  <si>
    <t>临</t>
  </si>
  <si>
    <t>高</t>
  </si>
  <si>
    <t>政府性基金收入合计</t>
  </si>
  <si>
    <t>新型墙体材料专项基金收入</t>
  </si>
  <si>
    <t>育林基金收入</t>
  </si>
  <si>
    <t>地方水利建设基金收入</t>
  </si>
  <si>
    <t>残疾人就业保障金收入</t>
  </si>
  <si>
    <t>政府住房基金收入</t>
  </si>
  <si>
    <t>城市公用事业附加收入</t>
  </si>
  <si>
    <t xml:space="preserve"> 国有土地收益基金收入</t>
  </si>
  <si>
    <t xml:space="preserve"> 农业土地开发资金收入</t>
  </si>
  <si>
    <t xml:space="preserve"> 国有土地使用权出让收入</t>
  </si>
  <si>
    <t xml:space="preserve"> 城市基础设施配套费收入</t>
  </si>
  <si>
    <t xml:space="preserve"> 车辆通行费</t>
  </si>
  <si>
    <t xml:space="preserve"> 污水处理费收入</t>
  </si>
  <si>
    <t xml:space="preserve"> 彩票销售机构的业务费用</t>
  </si>
  <si>
    <t xml:space="preserve"> 其他收入</t>
  </si>
  <si>
    <t xml:space="preserve"> 专项债券对应项目专项收入</t>
  </si>
  <si>
    <t xml:space="preserve"> 其他政府性基金收入</t>
  </si>
  <si>
    <t>2025年全市政府性基金支出执行情况表</t>
  </si>
  <si>
    <t>项目</t>
  </si>
  <si>
    <t>政府性基金支出合计</t>
  </si>
  <si>
    <t>教育支出</t>
  </si>
  <si>
    <t>旅游发展基金支出</t>
  </si>
  <si>
    <t>其他国家电影事业发展专项资金支出</t>
  </si>
  <si>
    <t>国家电影事业发展专项资金对应专项债务收入安排的支出</t>
  </si>
  <si>
    <t>社会保障和就业支出</t>
  </si>
  <si>
    <t>节能环保支出</t>
  </si>
  <si>
    <t>国有土地使用权出让收入支出</t>
  </si>
  <si>
    <t>国有土地收益基金支出</t>
  </si>
  <si>
    <t>农业土地开发资金支出</t>
  </si>
  <si>
    <t>城市基础设施配套费安排的支出</t>
  </si>
  <si>
    <t>污水处理费安排的支出</t>
  </si>
  <si>
    <t>棚户区改造专项债券收入安排的支出</t>
  </si>
  <si>
    <t>城乡社区超长期特别国债安排的支出</t>
  </si>
  <si>
    <t>大中型水库库区基金安排的支出</t>
  </si>
  <si>
    <t>大中型水库移民后期扶持基金支出</t>
  </si>
  <si>
    <t>小型水库移民扶助基金支出</t>
  </si>
  <si>
    <t>农林水超期特别国债安排的支出</t>
  </si>
  <si>
    <t>车辆通行费安排的支出</t>
  </si>
  <si>
    <t>民航发展基金支出</t>
  </si>
  <si>
    <t>政府收费公路专项债券收入安排的支出</t>
  </si>
  <si>
    <t>资源勘探工业信息等支出</t>
  </si>
  <si>
    <t>住房保障支出</t>
  </si>
  <si>
    <t>其他政府性基金及对应专项债务收入安排的支出</t>
  </si>
  <si>
    <t>其他政府性基金债务收入安排的支出</t>
  </si>
  <si>
    <t>彩票发行销售机构业务费安排的支出</t>
  </si>
  <si>
    <t>彩票公益金安排的支出</t>
  </si>
  <si>
    <t>债务还本支出</t>
  </si>
  <si>
    <t>地方政府专项债务付息支出</t>
  </si>
  <si>
    <t>地方政府专项债务发行费用支出</t>
  </si>
  <si>
    <t>2025年全市社保基金收支执行情况表</t>
  </si>
  <si>
    <t>项目及名称</t>
  </si>
  <si>
    <t>一、社保基金收入合计</t>
  </si>
  <si>
    <t>1.企业养老保险基金</t>
  </si>
  <si>
    <t xml:space="preserve"> 居民社会养老保险基金</t>
  </si>
  <si>
    <t xml:space="preserve"> 机关事业单位养老保险</t>
  </si>
  <si>
    <t>4.失业保险基金</t>
  </si>
  <si>
    <t>5.工伤保险基金</t>
  </si>
  <si>
    <t xml:space="preserve"> 城镇职工医疗保险金</t>
  </si>
  <si>
    <t xml:space="preserve"> 居民医疗保险基金</t>
  </si>
  <si>
    <t>二、社保基金支出合计</t>
  </si>
  <si>
    <t>2025年全市国有资本经营预算收支执行情况表</t>
  </si>
  <si>
    <r>
      <rPr>
        <b/>
        <sz val="11"/>
        <rFont val="宋体"/>
        <charset val="134"/>
      </rPr>
      <t>项</t>
    </r>
    <r>
      <rPr>
        <b/>
        <sz val="11"/>
        <rFont val="Times New Roman"/>
        <charset val="134"/>
      </rPr>
      <t xml:space="preserve">          </t>
    </r>
    <r>
      <rPr>
        <b/>
        <sz val="11"/>
        <rFont val="宋体"/>
        <charset val="134"/>
      </rPr>
      <t>目</t>
    </r>
  </si>
  <si>
    <t>民</t>
  </si>
  <si>
    <t>一、预算收入合计</t>
  </si>
  <si>
    <t>利润收入</t>
  </si>
  <si>
    <t>股利、股息收入</t>
  </si>
  <si>
    <t>产权转让收入</t>
  </si>
  <si>
    <t>其他收入</t>
  </si>
  <si>
    <r>
      <rPr>
        <sz val="11"/>
        <rFont val="宋体"/>
        <charset val="134"/>
      </rPr>
      <t xml:space="preserve">  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>上年结余收入</t>
    </r>
  </si>
  <si>
    <t>二、预算支出合计</t>
  </si>
  <si>
    <t>补充社保基金支出</t>
  </si>
  <si>
    <t>解决历史遗留问题及改革成本支出</t>
  </si>
  <si>
    <t>国有企业资本金注入</t>
  </si>
  <si>
    <t>其他支出</t>
  </si>
  <si>
    <t>2025年地方政府债务限额情况表</t>
  </si>
  <si>
    <t>单位：亿元</t>
  </si>
  <si>
    <t>县区名称</t>
  </si>
  <si>
    <t>债务总限额2024</t>
  </si>
  <si>
    <t>债务总限额</t>
  </si>
  <si>
    <t>新增债务限额</t>
  </si>
  <si>
    <t>小计</t>
  </si>
  <si>
    <t>一般债务限额</t>
  </si>
  <si>
    <t>专项债务限额</t>
  </si>
  <si>
    <t>合 计</t>
  </si>
  <si>
    <t>市本级</t>
  </si>
  <si>
    <t>甘州区</t>
  </si>
  <si>
    <t>临泽县</t>
  </si>
  <si>
    <t>高台县</t>
  </si>
  <si>
    <t>山丹县</t>
  </si>
  <si>
    <t>民乐县</t>
  </si>
  <si>
    <t>肃南县</t>
  </si>
  <si>
    <t>2025年市级一般公共预算收入执行情况表</t>
  </si>
  <si>
    <t xml:space="preserve">   其他税收收入</t>
  </si>
  <si>
    <t>2025年市级一般公共预算支出执行情况表</t>
  </si>
  <si>
    <t>一般公共预算支出合计</t>
  </si>
  <si>
    <t>一般公共服务</t>
  </si>
  <si>
    <t>国防支出</t>
  </si>
  <si>
    <t>公共安全支出</t>
  </si>
  <si>
    <t>科学技术支出</t>
  </si>
  <si>
    <t>文化旅游体育与传媒支出</t>
  </si>
  <si>
    <t>卫生健康支出</t>
  </si>
  <si>
    <t>城乡社区支出</t>
  </si>
  <si>
    <t>农林水支出</t>
  </si>
  <si>
    <t>交通运输支出</t>
  </si>
  <si>
    <t>商业服务业等支出</t>
  </si>
  <si>
    <t>金融支出</t>
  </si>
  <si>
    <t>自然资源海洋气象等支出</t>
  </si>
  <si>
    <t>粮油物资储备支出</t>
  </si>
  <si>
    <t>灾害防治及应急管理支出</t>
  </si>
  <si>
    <t>债务付息支出</t>
  </si>
  <si>
    <t xml:space="preserve">   债务发行费用支出</t>
  </si>
  <si>
    <t>2025年市级政府性基金执行情况表</t>
  </si>
  <si>
    <t>地方教育附加收入</t>
  </si>
  <si>
    <t>国有土地收益基金收入</t>
  </si>
  <si>
    <t>农业土地开发资金收入</t>
  </si>
  <si>
    <t>国有土地使用权出让收入</t>
  </si>
  <si>
    <t>城市基础设施配套费收入</t>
  </si>
  <si>
    <t>彩票销售机构业务费</t>
  </si>
  <si>
    <t>车辆通行费收入</t>
  </si>
  <si>
    <t>政府性基金预算调入资金</t>
  </si>
  <si>
    <t>专项债务对应项目专项收入</t>
  </si>
  <si>
    <t xml:space="preserve">  教育支出</t>
  </si>
  <si>
    <t xml:space="preserve">  旅游发展基金支出支出</t>
  </si>
  <si>
    <t xml:space="preserve">  节能环保支出</t>
  </si>
  <si>
    <t xml:space="preserve">    大中型水库移民后期扶持基金支出</t>
  </si>
  <si>
    <t xml:space="preserve">    小型水库移民扶助基金支出</t>
  </si>
  <si>
    <t xml:space="preserve">    残疾人就业保障金支出</t>
  </si>
  <si>
    <t xml:space="preserve">    政府住房基金支出</t>
  </si>
  <si>
    <r>
      <rPr>
        <sz val="12"/>
        <rFont val="宋体"/>
        <charset val="134"/>
      </rPr>
      <t xml:space="preserve"> </t>
    </r>
    <r>
      <rPr>
        <sz val="11"/>
        <rFont val="宋体"/>
        <charset val="134"/>
      </rPr>
      <t xml:space="preserve"> 国有土地使用权出让收入安排的支出</t>
    </r>
  </si>
  <si>
    <t xml:space="preserve">  城市基础设施配套费安排的支出</t>
  </si>
  <si>
    <t xml:space="preserve">    国有土地收益基金及对应专项债务收入安排的支出</t>
  </si>
  <si>
    <t xml:space="preserve">  资源勘探工业信息等支出</t>
  </si>
  <si>
    <t xml:space="preserve">  灾害防治及应急管理支出</t>
  </si>
  <si>
    <t xml:space="preserve">    车辆通行费相关支出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</si>
  <si>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</si>
  <si>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</si>
  <si>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</si>
  <si>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 xml:space="preserve">    地方专项债券安排的支出</t>
  </si>
  <si>
    <t xml:space="preserve">  地方政府专项债务付息支出</t>
  </si>
  <si>
    <t xml:space="preserve">  地方政府专项债务发行费用支出</t>
  </si>
  <si>
    <t>2025年市级社保基金收支执行情况表</t>
  </si>
  <si>
    <t xml:space="preserve"> 预算数</t>
  </si>
  <si>
    <t>3.失业保险基金</t>
  </si>
  <si>
    <t>4.工伤保险基金</t>
  </si>
  <si>
    <t xml:space="preserve"> 城镇职工医疗保险</t>
  </si>
  <si>
    <t xml:space="preserve"> 城乡居民医疗保险</t>
  </si>
  <si>
    <t>2025年市级国有资本经营预算收支执行情况表</t>
  </si>
  <si>
    <r>
      <rPr>
        <b/>
        <sz val="12"/>
        <rFont val="宋体"/>
        <charset val="134"/>
      </rPr>
      <t>项</t>
    </r>
    <r>
      <rPr>
        <b/>
        <sz val="12"/>
        <rFont val="Times New Roman"/>
        <charset val="134"/>
      </rPr>
      <t xml:space="preserve">          </t>
    </r>
    <r>
      <rPr>
        <b/>
        <sz val="12"/>
        <rFont val="宋体"/>
        <charset val="134"/>
      </rPr>
      <t>目</t>
    </r>
  </si>
  <si>
    <t>国有资本经营收入</t>
  </si>
  <si>
    <t xml:space="preserve">  上年结余收入</t>
  </si>
  <si>
    <t>降幅原因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</si>
</sst>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;\-#,##0;&quot;-&quot;"/>
    <numFmt numFmtId="177" formatCode="#,##0;\(#,##0\)"/>
    <numFmt numFmtId="178" formatCode="_-&quot;$&quot;* #,##0_-;\-&quot;$&quot;* #,##0_-;_-&quot;$&quot;* &quot;-&quot;_-;_-@_-"/>
    <numFmt numFmtId="179" formatCode="_(&quot;$&quot;* #,##0.00_);_(&quot;$&quot;* \(#,##0.00\);_(&quot;$&quot;* &quot;-&quot;??_);_(@_)"/>
    <numFmt numFmtId="180" formatCode="\$#,##0.00;\(\$#,##0.00\)"/>
    <numFmt numFmtId="181" formatCode="\$#,##0;\(\$#,##0\)"/>
    <numFmt numFmtId="182" formatCode="_ \¥* #,##0.00_ ;_ \¥* \-#,##0.00_ ;_ \¥* &quot;-&quot;??_ ;_ @_ "/>
    <numFmt numFmtId="183" formatCode="\¥* _-#,##0.00;\¥* \-#,##0.00;\¥* _-&quot;-&quot;??;@"/>
    <numFmt numFmtId="184" formatCode="_ \¥* #,##0_ ;_ \¥* \-#,##0_ ;_ \¥* &quot;-&quot;_ ;_ @_ "/>
    <numFmt numFmtId="185" formatCode="_ \¥* #,##0_ ;_ \¥* \-#,##0_ ;_ \¥* \-_ ;_ @_ "/>
    <numFmt numFmtId="186" formatCode="_-* #,##0_$_-;\-* #,##0_$_-;_-* &quot;-&quot;_$_-;_-@_-"/>
    <numFmt numFmtId="187" formatCode="_-* #,##0.00_$_-;\-* #,##0.00_$_-;_-* &quot;-&quot;??_$_-;_-@_-"/>
    <numFmt numFmtId="188" formatCode="_-* #,##0&quot;$&quot;_-;\-* #,##0&quot;$&quot;_-;_-* &quot;-&quot;&quot;$&quot;_-;_-@_-"/>
    <numFmt numFmtId="189" formatCode="_-* #,##0.00&quot;$&quot;_-;\-* #,##0.00&quot;$&quot;_-;_-* &quot;-&quot;??&quot;$&quot;_-;_-@_-"/>
    <numFmt numFmtId="190" formatCode="0;_琀"/>
    <numFmt numFmtId="191" formatCode="* #,##0;* \-#,##0;* &quot;-&quot;;@"/>
    <numFmt numFmtId="192" formatCode="0.0"/>
    <numFmt numFmtId="193" formatCode="0.00_ "/>
    <numFmt numFmtId="194" formatCode="#,##0.00_ "/>
    <numFmt numFmtId="195" formatCode="0_ "/>
    <numFmt numFmtId="196" formatCode="0;_頀"/>
    <numFmt numFmtId="197" formatCode="0;_"/>
    <numFmt numFmtId="198" formatCode="0.00_);[Red]\(0.00\)"/>
    <numFmt numFmtId="199" formatCode="0_);[Red]\(0\)"/>
  </numFmts>
  <fonts count="95">
    <font>
      <sz val="12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FF0000"/>
      <name val="宋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color rgb="FFFF0000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Courier"/>
      <charset val="134"/>
    </font>
    <font>
      <sz val="10"/>
      <name val="Arial"/>
      <charset val="134"/>
    </font>
    <font>
      <sz val="10"/>
      <name val="Helv"/>
      <charset val="134"/>
    </font>
    <font>
      <u/>
      <sz val="12"/>
      <color indexed="12"/>
      <name val="Times New Roman"/>
      <charset val="134"/>
    </font>
    <font>
      <sz val="12"/>
      <name val="??ì?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2"/>
      <color indexed="9"/>
      <name val="宋体"/>
      <charset val="134"/>
    </font>
    <font>
      <sz val="12"/>
      <color indexed="8"/>
      <name val="宋体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2"/>
      <name val="Helv"/>
      <charset val="134"/>
    </font>
    <font>
      <b/>
      <i/>
      <sz val="16"/>
      <name val="Helv"/>
      <charset val="134"/>
    </font>
    <font>
      <sz val="8"/>
      <name val="Times New Roman"/>
      <charset val="134"/>
    </font>
    <font>
      <u/>
      <sz val="12"/>
      <color indexed="36"/>
      <name val="Times New Roman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2"/>
      <color indexed="16"/>
      <name val="宋体"/>
      <charset val="134"/>
    </font>
    <font>
      <sz val="12"/>
      <color indexed="20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2"/>
      <color indexed="17"/>
      <name val="宋体"/>
      <charset val="134"/>
    </font>
    <font>
      <u/>
      <sz val="12"/>
      <color indexed="36"/>
      <name val="宋体"/>
      <charset val="134"/>
    </font>
    <font>
      <u/>
      <sz val="12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2"/>
      <name val="官帕眉"/>
      <charset val="134"/>
    </font>
    <font>
      <b/>
      <sz val="12"/>
      <color indexed="8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바탕체"/>
      <charset val="134"/>
    </font>
    <font>
      <b/>
      <sz val="11"/>
      <name val="Times New Roman"/>
      <charset val="134"/>
    </font>
  </fonts>
  <fills count="6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26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8" borderId="13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0" fillId="9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8" fillId="0" borderId="0"/>
    <xf numFmtId="0" fontId="39" fillId="0" borderId="0"/>
    <xf numFmtId="0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40" fillId="0" borderId="0"/>
    <xf numFmtId="0" fontId="41" fillId="0" borderId="0"/>
    <xf numFmtId="0" fontId="0" fillId="0" borderId="0" applyNumberFormat="0" applyFont="0" applyFill="0" applyBorder="0" applyAlignment="0"/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38" fillId="44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5" fillId="41" borderId="0" applyNumberFormat="0" applyBorder="0" applyAlignment="0" applyProtection="0">
      <alignment vertical="center"/>
    </xf>
    <xf numFmtId="0" fontId="46" fillId="54" borderId="0" applyNumberFormat="0" applyBorder="0" applyAlignment="0" applyProtection="0"/>
    <xf numFmtId="0" fontId="47" fillId="37" borderId="0" applyNumberFormat="0" applyBorder="0" applyAlignment="0" applyProtection="0"/>
    <xf numFmtId="0" fontId="46" fillId="44" borderId="0" applyNumberFormat="0" applyBorder="0" applyAlignment="0" applyProtection="0"/>
    <xf numFmtId="0" fontId="46" fillId="50" borderId="0" applyNumberFormat="0" applyBorder="0" applyAlignment="0" applyProtection="0"/>
    <xf numFmtId="0" fontId="46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47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9" borderId="0" applyNumberFormat="0" applyBorder="0" applyAlignment="0" applyProtection="0"/>
    <xf numFmtId="0" fontId="46" fillId="51" borderId="0" applyNumberFormat="0" applyBorder="0" applyAlignment="0" applyProtection="0"/>
    <xf numFmtId="0" fontId="47" fillId="38" borderId="0" applyNumberFormat="0" applyBorder="0" applyAlignment="0" applyProtection="0"/>
    <xf numFmtId="0" fontId="46" fillId="53" borderId="0" applyNumberFormat="0" applyBorder="0" applyAlignment="0" applyProtection="0"/>
    <xf numFmtId="0" fontId="47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6" borderId="0" applyNumberFormat="0" applyBorder="0" applyAlignment="0" applyProtection="0"/>
    <xf numFmtId="176" fontId="48" fillId="0" borderId="0" applyFill="0" applyBorder="0" applyAlignment="0"/>
    <xf numFmtId="0" fontId="12" fillId="0" borderId="0" applyNumberFormat="0" applyFill="0" applyBorder="0" applyAlignment="0" applyProtection="0"/>
    <xf numFmtId="177" fontId="49" fillId="0" borderId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49" fillId="0" borderId="0"/>
    <xf numFmtId="0" fontId="50" fillId="0" borderId="0" applyProtection="0"/>
    <xf numFmtId="181" fontId="49" fillId="0" borderId="0"/>
    <xf numFmtId="2" fontId="50" fillId="0" borderId="0" applyProtection="0"/>
    <xf numFmtId="0" fontId="51" fillId="45" borderId="0" applyNumberFormat="0" applyBorder="0" applyAlignment="0" applyProtection="0"/>
    <xf numFmtId="0" fontId="52" fillId="0" borderId="17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Protection="0"/>
    <xf numFmtId="0" fontId="52" fillId="0" borderId="0" applyProtection="0"/>
    <xf numFmtId="0" fontId="51" fillId="5" borderId="2" applyNumberFormat="0" applyBorder="0" applyAlignment="0" applyProtection="0"/>
    <xf numFmtId="37" fontId="54" fillId="0" borderId="0"/>
    <xf numFmtId="0" fontId="55" fillId="0" borderId="0"/>
    <xf numFmtId="0" fontId="56" fillId="0" borderId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10" fontId="0" fillId="0" borderId="0" applyFont="0" applyFill="0" applyBorder="0" applyAlignment="0" applyProtection="0"/>
    <xf numFmtId="1" fontId="40" fillId="0" borderId="0"/>
    <xf numFmtId="0" fontId="0" fillId="0" borderId="0" applyNumberFormat="0" applyFill="0" applyBorder="0" applyAlignment="0" applyProtection="0"/>
    <xf numFmtId="0" fontId="50" fillId="0" borderId="18" applyProtection="0"/>
    <xf numFmtId="9" fontId="0" fillId="0" borderId="0" applyFont="0" applyFill="0" applyBorder="0" applyAlignment="0" applyProtection="0"/>
    <xf numFmtId="0" fontId="59" fillId="0" borderId="19" applyNumberFormat="0" applyFill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5" fillId="0" borderId="23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5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8" fillId="0" borderId="2">
      <alignment horizontal="distributed" vertical="center" wrapText="1"/>
    </xf>
    <xf numFmtId="0" fontId="67" fillId="39" borderId="0" applyNumberFormat="0" applyBorder="0" applyAlignment="0" applyProtection="0">
      <alignment vertical="center"/>
    </xf>
    <xf numFmtId="0" fontId="68" fillId="39" borderId="0" applyNumberFormat="0" applyBorder="0" applyAlignment="0" applyProtection="0">
      <alignment vertical="center"/>
    </xf>
    <xf numFmtId="0" fontId="69" fillId="40" borderId="0" applyNumberFormat="0" applyBorder="0" applyAlignment="0" applyProtection="0"/>
    <xf numFmtId="0" fontId="70" fillId="43" borderId="0" applyNumberFormat="0" applyBorder="0" applyAlignment="0" applyProtection="0">
      <alignment vertical="center"/>
    </xf>
    <xf numFmtId="0" fontId="67" fillId="43" borderId="0" applyNumberFormat="0" applyBorder="0" applyAlignment="0" applyProtection="0">
      <alignment vertical="center"/>
    </xf>
    <xf numFmtId="0" fontId="69" fillId="58" borderId="0" applyNumberFormat="0" applyBorder="0" applyAlignment="0" applyProtection="0"/>
    <xf numFmtId="0" fontId="69" fillId="39" borderId="0" applyNumberFormat="0" applyBorder="0" applyAlignment="0" applyProtection="0"/>
    <xf numFmtId="0" fontId="69" fillId="59" borderId="0" applyNumberFormat="0" applyBorder="0" applyAlignment="0" applyProtection="0"/>
    <xf numFmtId="0" fontId="70" fillId="39" borderId="0" applyNumberFormat="0" applyBorder="0" applyAlignment="0" applyProtection="0">
      <alignment vertical="center"/>
    </xf>
    <xf numFmtId="0" fontId="71" fillId="0" borderId="0"/>
    <xf numFmtId="0" fontId="38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8" fillId="0" borderId="0"/>
    <xf numFmtId="0" fontId="72" fillId="0" borderId="0"/>
    <xf numFmtId="0" fontId="0" fillId="0" borderId="0"/>
    <xf numFmtId="0" fontId="0" fillId="0" borderId="0"/>
    <xf numFmtId="0" fontId="11" fillId="0" borderId="0" applyBorder="0"/>
    <xf numFmtId="0" fontId="0" fillId="0" borderId="0"/>
    <xf numFmtId="0" fontId="11" fillId="0" borderId="0"/>
    <xf numFmtId="0" fontId="11" fillId="0" borderId="0"/>
    <xf numFmtId="0" fontId="72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74" fillId="42" borderId="0" applyNumberFormat="0" applyBorder="0" applyAlignment="0" applyProtection="0">
      <alignment vertical="center"/>
    </xf>
    <xf numFmtId="0" fontId="75" fillId="42" borderId="0" applyNumberFormat="0" applyBorder="0" applyAlignment="0" applyProtection="0"/>
    <xf numFmtId="0" fontId="75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5" fillId="60" borderId="0" applyNumberFormat="0" applyBorder="0" applyAlignment="0" applyProtection="0"/>
    <xf numFmtId="0" fontId="75" fillId="42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26" applyNumberFormat="0" applyFill="0" applyAlignment="0" applyProtection="0">
      <alignment vertical="center"/>
    </xf>
    <xf numFmtId="0" fontId="78" fillId="0" borderId="27" applyNumberFormat="0" applyFill="0" applyAlignment="0" applyProtection="0">
      <alignment vertical="center"/>
    </xf>
    <xf numFmtId="0" fontId="78" fillId="0" borderId="2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79" fillId="45" borderId="29" applyNumberFormat="0" applyAlignment="0" applyProtection="0">
      <alignment vertical="center"/>
    </xf>
    <xf numFmtId="0" fontId="80" fillId="5" borderId="29" applyNumberFormat="0" applyAlignment="0" applyProtection="0">
      <alignment vertical="center"/>
    </xf>
    <xf numFmtId="0" fontId="79" fillId="5" borderId="29" applyNumberFormat="0" applyAlignment="0" applyProtection="0">
      <alignment vertical="center"/>
    </xf>
    <xf numFmtId="0" fontId="81" fillId="56" borderId="30" applyNumberFormat="0" applyAlignment="0" applyProtection="0">
      <alignment vertical="center"/>
    </xf>
    <xf numFmtId="0" fontId="82" fillId="56" borderId="30" applyNumberFormat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31" applyNumberFormat="0" applyFill="0" applyAlignment="0" applyProtection="0">
      <alignment vertical="center"/>
    </xf>
    <xf numFmtId="0" fontId="86" fillId="0" borderId="31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7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9" fontId="0" fillId="0" borderId="0" applyFont="0" applyFill="0" applyBorder="0" applyAlignment="0" applyProtection="0"/>
    <xf numFmtId="0" fontId="49" fillId="0" borderId="0"/>
    <xf numFmtId="43" fontId="0" fillId="0" borderId="0" applyFont="0" applyFill="0" applyBorder="0" applyAlignment="0" applyProtection="0">
      <alignment vertical="center"/>
    </xf>
    <xf numFmtId="190" fontId="0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191" fontId="0" fillId="0" borderId="0" applyFont="0" applyFill="0" applyBorder="0" applyAlignment="0" applyProtection="0"/>
    <xf numFmtId="0" fontId="87" fillId="0" borderId="0"/>
    <xf numFmtId="0" fontId="88" fillId="61" borderId="0" applyNumberFormat="0" applyBorder="0" applyAlignment="0" applyProtection="0"/>
    <xf numFmtId="0" fontId="88" fillId="62" borderId="0" applyNumberFormat="0" applyBorder="0" applyAlignment="0" applyProtection="0"/>
    <xf numFmtId="0" fontId="88" fillId="63" borderId="0" applyNumberFormat="0" applyBorder="0" applyAlignment="0" applyProtection="0"/>
    <xf numFmtId="0" fontId="44" fillId="6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4" fillId="65" borderId="0" applyNumberFormat="0" applyBorder="0" applyAlignment="0" applyProtection="0">
      <alignment vertical="center"/>
    </xf>
    <xf numFmtId="0" fontId="45" fillId="55" borderId="0" applyNumberFormat="0" applyBorder="0" applyAlignment="0" applyProtection="0">
      <alignment vertical="center"/>
    </xf>
    <xf numFmtId="0" fontId="45" fillId="65" borderId="0" applyNumberFormat="0" applyBorder="0" applyAlignment="0" applyProtection="0">
      <alignment vertical="center"/>
    </xf>
    <xf numFmtId="0" fontId="44" fillId="66" borderId="0" applyNumberFormat="0" applyBorder="0" applyAlignment="0" applyProtection="0">
      <alignment vertical="center"/>
    </xf>
    <xf numFmtId="0" fontId="45" fillId="67" borderId="0" applyNumberFormat="0" applyBorder="0" applyAlignment="0" applyProtection="0">
      <alignment vertical="center"/>
    </xf>
    <xf numFmtId="0" fontId="45" fillId="6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89" fillId="48" borderId="0" applyNumberFormat="0" applyBorder="0" applyAlignment="0" applyProtection="0">
      <alignment vertical="center"/>
    </xf>
    <xf numFmtId="0" fontId="90" fillId="48" borderId="0" applyNumberFormat="0" applyBorder="0" applyAlignment="0" applyProtection="0">
      <alignment vertical="center"/>
    </xf>
    <xf numFmtId="0" fontId="91" fillId="45" borderId="32" applyNumberFormat="0" applyAlignment="0" applyProtection="0">
      <alignment vertical="center"/>
    </xf>
    <xf numFmtId="0" fontId="91" fillId="5" borderId="32" applyNumberFormat="0" applyAlignment="0" applyProtection="0">
      <alignment vertical="center"/>
    </xf>
    <xf numFmtId="0" fontId="92" fillId="41" borderId="29" applyNumberFormat="0" applyAlignment="0" applyProtection="0">
      <alignment vertical="center"/>
    </xf>
    <xf numFmtId="1" fontId="8" fillId="0" borderId="2">
      <alignment vertical="center"/>
      <protection locked="0"/>
    </xf>
    <xf numFmtId="192" fontId="8" fillId="0" borderId="2">
      <alignment vertical="center"/>
      <protection locked="0"/>
    </xf>
    <xf numFmtId="0" fontId="0" fillId="40" borderId="33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93" fillId="0" borderId="0"/>
  </cellStyleXfs>
  <cellXfs count="317">
    <xf numFmtId="0" fontId="0" fillId="0" borderId="0" xfId="0">
      <alignment vertical="center"/>
    </xf>
    <xf numFmtId="0" fontId="1" fillId="0" borderId="0" xfId="163" applyFont="1"/>
    <xf numFmtId="0" fontId="0" fillId="0" borderId="0" xfId="163" applyFont="1"/>
    <xf numFmtId="0" fontId="0" fillId="2" borderId="0" xfId="163" applyFont="1" applyFill="1"/>
    <xf numFmtId="0" fontId="2" fillId="0" borderId="0" xfId="163" applyFont="1" applyFill="1" applyAlignment="1">
      <alignment horizontal="center" vertical="center"/>
    </xf>
    <xf numFmtId="0" fontId="2" fillId="3" borderId="0" xfId="163" applyFont="1" applyFill="1" applyAlignment="1">
      <alignment horizontal="center" vertical="center"/>
    </xf>
    <xf numFmtId="0" fontId="3" fillId="0" borderId="0" xfId="163" applyFont="1" applyBorder="1"/>
    <xf numFmtId="0" fontId="0" fillId="0" borderId="1" xfId="161" applyBorder="1" applyAlignment="1">
      <alignment horizontal="right" vertical="center"/>
    </xf>
    <xf numFmtId="0" fontId="0" fillId="3" borderId="1" xfId="161" applyFill="1" applyBorder="1" applyAlignment="1">
      <alignment horizontal="right" vertical="center"/>
    </xf>
    <xf numFmtId="0" fontId="1" fillId="0" borderId="2" xfId="163" applyFont="1" applyBorder="1" applyAlignment="1">
      <alignment horizontal="center" vertical="center"/>
    </xf>
    <xf numFmtId="0" fontId="1" fillId="0" borderId="2" xfId="163" applyFont="1" applyFill="1" applyBorder="1" applyAlignment="1">
      <alignment horizontal="center" vertical="center" wrapText="1"/>
    </xf>
    <xf numFmtId="1" fontId="1" fillId="0" borderId="2" xfId="165" applyNumberFormat="1" applyFont="1" applyBorder="1" applyAlignment="1">
      <alignment horizontal="center" vertical="center" wrapText="1"/>
    </xf>
    <xf numFmtId="1" fontId="1" fillId="2" borderId="2" xfId="165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165" applyFont="1" applyAlignment="1">
      <alignment horizontal="center" vertical="center" wrapText="1"/>
    </xf>
    <xf numFmtId="0" fontId="5" fillId="0" borderId="0" xfId="165" applyFont="1" applyAlignment="1">
      <alignment vertical="center" wrapText="1"/>
    </xf>
    <xf numFmtId="0" fontId="1" fillId="0" borderId="2" xfId="159" applyFont="1" applyBorder="1" applyAlignment="1">
      <alignment horizontal="left" vertical="center"/>
    </xf>
    <xf numFmtId="3" fontId="1" fillId="0" borderId="2" xfId="159" applyNumberFormat="1" applyFont="1" applyFill="1" applyBorder="1" applyAlignment="1" applyProtection="1">
      <alignment horizontal="right" vertical="center" wrapText="1"/>
    </xf>
    <xf numFmtId="2" fontId="1" fillId="0" borderId="2" xfId="165" applyNumberFormat="1" applyFont="1" applyBorder="1" applyAlignment="1">
      <alignment horizontal="right" vertical="center" wrapText="1"/>
    </xf>
    <xf numFmtId="3" fontId="1" fillId="2" borderId="2" xfId="159" applyNumberFormat="1" applyFont="1" applyFill="1" applyBorder="1" applyAlignment="1" applyProtection="1">
      <alignment horizontal="right" vertical="center" wrapText="1"/>
    </xf>
    <xf numFmtId="0" fontId="1" fillId="0" borderId="0" xfId="163" applyFont="1" applyAlignment="1">
      <alignment horizontal="right" vertical="center"/>
    </xf>
    <xf numFmtId="193" fontId="1" fillId="0" borderId="0" xfId="163" applyNumberFormat="1" applyFont="1" applyAlignment="1">
      <alignment horizontal="right" vertical="center"/>
    </xf>
    <xf numFmtId="3" fontId="0" fillId="0" borderId="2" xfId="163" applyNumberFormat="1" applyFont="1" applyFill="1" applyBorder="1" applyAlignment="1" applyProtection="1">
      <alignment horizontal="left" vertical="center" indent="1"/>
    </xf>
    <xf numFmtId="3" fontId="0" fillId="0" borderId="2" xfId="166" applyNumberFormat="1" applyFont="1" applyFill="1" applyBorder="1" applyAlignment="1" applyProtection="1">
      <alignment horizontal="right" vertical="center" wrapText="1"/>
    </xf>
    <xf numFmtId="0" fontId="0" fillId="0" borderId="2" xfId="166" applyNumberFormat="1" applyFont="1" applyFill="1" applyBorder="1" applyAlignment="1" applyProtection="1">
      <alignment horizontal="right" vertical="center" wrapText="1"/>
    </xf>
    <xf numFmtId="194" fontId="0" fillId="0" borderId="2" xfId="166" applyNumberFormat="1" applyFont="1" applyFill="1" applyBorder="1" applyAlignment="1" applyProtection="1">
      <alignment horizontal="right" vertical="center" wrapText="1"/>
    </xf>
    <xf numFmtId="195" fontId="0" fillId="2" borderId="2" xfId="166" applyNumberFormat="1" applyFont="1" applyFill="1" applyBorder="1" applyAlignment="1" applyProtection="1">
      <alignment horizontal="right" vertical="center" wrapText="1"/>
    </xf>
    <xf numFmtId="0" fontId="0" fillId="0" borderId="0" xfId="163" applyFont="1" applyAlignment="1">
      <alignment horizontal="right" vertical="center"/>
    </xf>
    <xf numFmtId="3" fontId="0" fillId="2" borderId="2" xfId="166" applyNumberFormat="1" applyFont="1" applyFill="1" applyBorder="1" applyAlignment="1" applyProtection="1">
      <alignment horizontal="right" vertical="center" wrapText="1"/>
    </xf>
    <xf numFmtId="2" fontId="0" fillId="0" borderId="2" xfId="165" applyNumberFormat="1" applyFont="1" applyBorder="1" applyAlignment="1">
      <alignment horizontal="right" vertical="center" wrapText="1"/>
    </xf>
    <xf numFmtId="0" fontId="0" fillId="0" borderId="2" xfId="159" applyFont="1" applyBorder="1" applyAlignment="1">
      <alignment vertical="center"/>
    </xf>
    <xf numFmtId="3" fontId="0" fillId="0" borderId="2" xfId="159" applyNumberFormat="1" applyFont="1" applyFill="1" applyBorder="1" applyAlignment="1" applyProtection="1">
      <alignment horizontal="right" vertical="center" wrapText="1"/>
    </xf>
    <xf numFmtId="193" fontId="1" fillId="0" borderId="2" xfId="165" applyNumberFormat="1" applyFont="1" applyBorder="1" applyAlignment="1">
      <alignment horizontal="right" vertical="center" wrapText="1"/>
    </xf>
    <xf numFmtId="193" fontId="0" fillId="0" borderId="2" xfId="166" applyNumberFormat="1" applyFont="1" applyFill="1" applyBorder="1" applyAlignment="1" applyProtection="1">
      <alignment horizontal="right" vertical="center" wrapText="1"/>
    </xf>
    <xf numFmtId="0" fontId="0" fillId="0" borderId="0" xfId="163" applyFont="1" applyAlignment="1">
      <alignment vertical="center"/>
    </xf>
    <xf numFmtId="3" fontId="0" fillId="0" borderId="2" xfId="163" applyNumberFormat="1" applyFont="1" applyFill="1" applyBorder="1" applyAlignment="1" applyProtection="1">
      <alignment horizontal="left" vertical="center" wrapText="1" indent="1"/>
    </xf>
    <xf numFmtId="193" fontId="0" fillId="0" borderId="2" xfId="165" applyNumberFormat="1" applyFont="1" applyBorder="1" applyAlignment="1">
      <alignment horizontal="right" vertical="center" wrapText="1"/>
    </xf>
    <xf numFmtId="0" fontId="6" fillId="2" borderId="0" xfId="163" applyFont="1" applyFill="1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/>
    <xf numFmtId="0" fontId="0" fillId="0" borderId="0" xfId="161" applyFont="1"/>
    <xf numFmtId="0" fontId="2" fillId="0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8" fillId="0" borderId="1" xfId="161" applyFont="1" applyBorder="1" applyAlignment="1">
      <alignment horizontal="right" vertical="center"/>
    </xf>
    <xf numFmtId="0" fontId="8" fillId="3" borderId="1" xfId="16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0" borderId="0" xfId="161" applyFont="1"/>
    <xf numFmtId="0" fontId="1" fillId="0" borderId="2" xfId="0" applyNumberFormat="1" applyFont="1" applyFill="1" applyBorder="1" applyAlignment="1" applyProtection="1">
      <alignment vertical="center"/>
    </xf>
    <xf numFmtId="195" fontId="1" fillId="0" borderId="2" xfId="0" applyNumberFormat="1" applyFont="1" applyFill="1" applyBorder="1" applyAlignment="1" applyProtection="1">
      <alignment horizontal="right" vertical="center"/>
    </xf>
    <xf numFmtId="193" fontId="1" fillId="0" borderId="2" xfId="0" applyNumberFormat="1" applyFont="1" applyFill="1" applyBorder="1" applyAlignment="1" applyProtection="1">
      <alignment horizontal="right" vertical="center"/>
    </xf>
    <xf numFmtId="195" fontId="1" fillId="2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horizontal="left" vertical="center" indent="1"/>
    </xf>
    <xf numFmtId="195" fontId="0" fillId="0" borderId="2" xfId="0" applyNumberFormat="1" applyFont="1" applyFill="1" applyBorder="1" applyAlignment="1" applyProtection="1">
      <alignment horizontal="right" vertical="center"/>
    </xf>
    <xf numFmtId="193" fontId="0" fillId="0" borderId="2" xfId="0" applyNumberFormat="1" applyFont="1" applyFill="1" applyBorder="1" applyAlignment="1" applyProtection="1">
      <alignment horizontal="right" vertical="center"/>
    </xf>
    <xf numFmtId="195" fontId="0" fillId="2" borderId="2" xfId="0" applyNumberFormat="1" applyFont="1" applyFill="1" applyBorder="1" applyAlignment="1" applyProtection="1">
      <alignment horizontal="right" vertical="center"/>
    </xf>
    <xf numFmtId="195" fontId="0" fillId="0" borderId="2" xfId="0" applyNumberFormat="1" applyFont="1" applyFill="1" applyBorder="1" applyAlignment="1" applyProtection="1">
      <alignment vertical="center"/>
    </xf>
    <xf numFmtId="195" fontId="0" fillId="0" borderId="0" xfId="0" applyNumberFormat="1" applyFont="1" applyFill="1" applyBorder="1" applyAlignment="1" applyProtection="1">
      <alignment vertical="center"/>
    </xf>
    <xf numFmtId="0" fontId="0" fillId="0" borderId="0" xfId="161"/>
    <xf numFmtId="195" fontId="0" fillId="2" borderId="0" xfId="161" applyNumberFormat="1" applyFill="1"/>
    <xf numFmtId="1" fontId="2" fillId="0" borderId="0" xfId="165" applyNumberFormat="1" applyFont="1" applyAlignment="1">
      <alignment horizontal="center" vertical="center"/>
    </xf>
    <xf numFmtId="1" fontId="2" fillId="3" borderId="0" xfId="165" applyNumberFormat="1" applyFont="1" applyFill="1" applyAlignment="1">
      <alignment horizontal="center" vertical="center"/>
    </xf>
    <xf numFmtId="1" fontId="9" fillId="0" borderId="0" xfId="165" applyNumberFormat="1" applyFont="1" applyAlignment="1">
      <alignment horizontal="left"/>
    </xf>
    <xf numFmtId="1" fontId="0" fillId="0" borderId="1" xfId="165" applyNumberFormat="1" applyFont="1" applyBorder="1" applyAlignment="1">
      <alignment horizontal="right" vertical="center"/>
    </xf>
    <xf numFmtId="1" fontId="0" fillId="3" borderId="1" xfId="165" applyNumberFormat="1" applyFont="1" applyFill="1" applyBorder="1" applyAlignment="1">
      <alignment horizontal="right" vertical="center"/>
    </xf>
    <xf numFmtId="0" fontId="0" fillId="0" borderId="2" xfId="161" applyFont="1" applyBorder="1" applyAlignment="1">
      <alignment horizontal="center" vertical="center"/>
    </xf>
    <xf numFmtId="0" fontId="1" fillId="0" borderId="2" xfId="161" applyFont="1" applyBorder="1" applyAlignment="1">
      <alignment horizontal="left" vertical="center"/>
    </xf>
    <xf numFmtId="1" fontId="4" fillId="0" borderId="0" xfId="165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horizontal="right" vertical="center"/>
    </xf>
    <xf numFmtId="193" fontId="1" fillId="0" borderId="2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0" fillId="0" borderId="2" xfId="161" applyBorder="1" applyAlignment="1">
      <alignment horizontal="left" vertical="center" wrapText="1"/>
    </xf>
    <xf numFmtId="0" fontId="0" fillId="0" borderId="0" xfId="161" applyFont="1" applyAlignment="1">
      <alignment vertical="center"/>
    </xf>
    <xf numFmtId="193" fontId="0" fillId="0" borderId="0" xfId="161" applyNumberFormat="1" applyFont="1" applyAlignment="1">
      <alignment vertical="center"/>
    </xf>
    <xf numFmtId="0" fontId="1" fillId="0" borderId="0" xfId="161" applyFont="1" applyAlignment="1">
      <alignment vertical="center"/>
    </xf>
    <xf numFmtId="0" fontId="0" fillId="0" borderId="2" xfId="0" applyBorder="1" applyAlignment="1">
      <alignment horizontal="left" vertical="center" indent="1" shrinkToFit="1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0" borderId="2" xfId="161" applyBorder="1" applyAlignment="1">
      <alignment horizontal="left" vertical="center"/>
    </xf>
    <xf numFmtId="0" fontId="0" fillId="0" borderId="2" xfId="161" applyFont="1" applyBorder="1" applyAlignment="1">
      <alignment horizontal="left" vertical="center"/>
    </xf>
    <xf numFmtId="193" fontId="0" fillId="0" borderId="2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left" vertical="center" indent="1" shrinkToFit="1"/>
    </xf>
    <xf numFmtId="0" fontId="1" fillId="0" borderId="2" xfId="0" applyFont="1" applyFill="1" applyBorder="1" applyAlignment="1">
      <alignment vertical="center" shrinkToFit="1"/>
    </xf>
    <xf numFmtId="193" fontId="1" fillId="0" borderId="2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 applyProtection="1">
      <alignment horizontal="left" vertical="center" shrinkToFit="1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193" fontId="0" fillId="0" borderId="2" xfId="0" applyNumberFormat="1" applyFont="1" applyFill="1" applyBorder="1" applyAlignment="1">
      <alignment horizontal="right" vertical="center"/>
    </xf>
    <xf numFmtId="0" fontId="0" fillId="2" borderId="3" xfId="0" applyNumberFormat="1" applyFont="1" applyFill="1" applyBorder="1" applyAlignment="1" applyProtection="1">
      <alignment horizontal="right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 applyProtection="1">
      <alignment horizontal="right" vertical="center"/>
    </xf>
    <xf numFmtId="3" fontId="0" fillId="0" borderId="0" xfId="0" applyNumberFormat="1">
      <alignment vertical="center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right" vertical="center"/>
    </xf>
    <xf numFmtId="0" fontId="0" fillId="2" borderId="2" xfId="0" applyNumberFormat="1" applyFont="1" applyFill="1" applyBorder="1" applyAlignment="1" applyProtection="1">
      <alignment horizontal="right" vertical="center"/>
    </xf>
    <xf numFmtId="0" fontId="10" fillId="0" borderId="0" xfId="165" applyFont="1"/>
    <xf numFmtId="0" fontId="11" fillId="0" borderId="0" xfId="165" applyFont="1"/>
    <xf numFmtId="0" fontId="11" fillId="0" borderId="0" xfId="165" applyAlignment="1">
      <alignment horizontal="left" vertical="center"/>
    </xf>
    <xf numFmtId="1" fontId="11" fillId="0" borderId="0" xfId="165" applyNumberFormat="1"/>
    <xf numFmtId="1" fontId="11" fillId="2" borderId="0" xfId="165" applyNumberFormat="1" applyFill="1"/>
    <xf numFmtId="0" fontId="11" fillId="0" borderId="0" xfId="165"/>
    <xf numFmtId="1" fontId="0" fillId="0" borderId="1" xfId="165" applyNumberFormat="1" applyFont="1" applyBorder="1" applyAlignment="1">
      <alignment horizontal="right"/>
    </xf>
    <xf numFmtId="1" fontId="0" fillId="3" borderId="1" xfId="165" applyNumberFormat="1" applyFont="1" applyFill="1" applyBorder="1" applyAlignment="1">
      <alignment horizontal="right"/>
    </xf>
    <xf numFmtId="1" fontId="4" fillId="0" borderId="2" xfId="165" applyNumberFormat="1" applyFont="1" applyBorder="1" applyAlignment="1">
      <alignment horizontal="center" vertical="center" wrapText="1"/>
    </xf>
    <xf numFmtId="1" fontId="4" fillId="2" borderId="2" xfId="165" applyNumberFormat="1" applyFont="1" applyFill="1" applyBorder="1" applyAlignment="1">
      <alignment horizontal="center" vertical="center" wrapText="1"/>
    </xf>
    <xf numFmtId="1" fontId="8" fillId="0" borderId="0" xfId="165" applyNumberFormat="1" applyFont="1"/>
    <xf numFmtId="1" fontId="4" fillId="0" borderId="2" xfId="164" applyNumberFormat="1" applyFont="1" applyBorder="1" applyAlignment="1">
      <alignment vertical="center"/>
    </xf>
    <xf numFmtId="1" fontId="4" fillId="0" borderId="2" xfId="160" applyNumberFormat="1" applyFont="1" applyBorder="1" applyAlignment="1">
      <alignment horizontal="right" vertical="center"/>
    </xf>
    <xf numFmtId="2" fontId="4" fillId="0" borderId="2" xfId="165" applyNumberFormat="1" applyFont="1" applyBorder="1" applyAlignment="1">
      <alignment horizontal="right" vertical="center"/>
    </xf>
    <xf numFmtId="1" fontId="4" fillId="2" borderId="2" xfId="160" applyNumberFormat="1" applyFont="1" applyFill="1" applyBorder="1" applyAlignment="1">
      <alignment horizontal="right" vertical="center"/>
    </xf>
    <xf numFmtId="1" fontId="8" fillId="0" borderId="2" xfId="165" applyNumberFormat="1" applyFont="1" applyBorder="1" applyAlignment="1">
      <alignment horizontal="left" vertical="center" indent="1"/>
    </xf>
    <xf numFmtId="1" fontId="8" fillId="0" borderId="2" xfId="160" applyNumberFormat="1" applyFont="1" applyFill="1" applyBorder="1" applyAlignment="1">
      <alignment horizontal="right" vertical="center" wrapText="1"/>
    </xf>
    <xf numFmtId="1" fontId="8" fillId="0" borderId="2" xfId="165" applyNumberFormat="1" applyFont="1" applyBorder="1" applyAlignment="1">
      <alignment horizontal="right" vertical="center"/>
    </xf>
    <xf numFmtId="2" fontId="8" fillId="0" borderId="2" xfId="165" applyNumberFormat="1" applyFont="1" applyBorder="1" applyAlignment="1">
      <alignment horizontal="right" vertical="center"/>
    </xf>
    <xf numFmtId="1" fontId="8" fillId="2" borderId="2" xfId="165" applyNumberFormat="1" applyFont="1" applyFill="1" applyBorder="1" applyAlignment="1">
      <alignment horizontal="right" vertical="center"/>
    </xf>
    <xf numFmtId="1" fontId="0" fillId="0" borderId="2" xfId="160" applyNumberFormat="1" applyFont="1" applyBorder="1" applyAlignment="1">
      <alignment horizontal="right" vertical="center"/>
    </xf>
    <xf numFmtId="0" fontId="8" fillId="0" borderId="2" xfId="165" applyFont="1" applyBorder="1" applyAlignment="1">
      <alignment horizontal="left" vertical="center" indent="1"/>
    </xf>
    <xf numFmtId="195" fontId="8" fillId="0" borderId="2" xfId="0" applyNumberFormat="1" applyFont="1" applyFill="1" applyBorder="1" applyAlignment="1" applyProtection="1">
      <alignment horizontal="right" vertical="center" wrapText="1"/>
    </xf>
    <xf numFmtId="1" fontId="8" fillId="0" borderId="2" xfId="165" applyNumberFormat="1" applyFont="1" applyBorder="1" applyAlignment="1">
      <alignment horizontal="left" vertical="center"/>
    </xf>
    <xf numFmtId="1" fontId="8" fillId="0" borderId="2" xfId="160" applyNumberFormat="1" applyFont="1" applyBorder="1" applyAlignment="1">
      <alignment horizontal="right" vertical="center"/>
    </xf>
    <xf numFmtId="1" fontId="8" fillId="2" borderId="2" xfId="160" applyNumberFormat="1" applyFont="1" applyFill="1" applyBorder="1" applyAlignment="1">
      <alignment horizontal="right" vertical="center"/>
    </xf>
    <xf numFmtId="1" fontId="0" fillId="0" borderId="4" xfId="165" applyNumberFormat="1" applyFont="1" applyBorder="1" applyAlignment="1">
      <alignment horizontal="left" vertical="center"/>
    </xf>
    <xf numFmtId="1" fontId="11" fillId="0" borderId="4" xfId="165" applyNumberFormat="1" applyBorder="1" applyAlignment="1">
      <alignment horizontal="left" vertical="center"/>
    </xf>
    <xf numFmtId="0" fontId="12" fillId="0" borderId="0" xfId="165" applyFont="1"/>
    <xf numFmtId="1" fontId="7" fillId="2" borderId="0" xfId="165" applyNumberFormat="1" applyFont="1" applyFill="1" applyAlignment="1">
      <alignment horizontal="center" vertical="center"/>
    </xf>
    <xf numFmtId="1" fontId="8" fillId="0" borderId="0" xfId="165" applyNumberFormat="1" applyFont="1" applyAlignment="1">
      <alignment horizontal="left"/>
    </xf>
    <xf numFmtId="1" fontId="8" fillId="0" borderId="1" xfId="165" applyNumberFormat="1" applyFont="1" applyBorder="1" applyAlignment="1">
      <alignment horizontal="right"/>
    </xf>
    <xf numFmtId="1" fontId="8" fillId="2" borderId="1" xfId="165" applyNumberFormat="1" applyFont="1" applyFill="1" applyBorder="1" applyAlignment="1">
      <alignment horizontal="right"/>
    </xf>
    <xf numFmtId="1" fontId="4" fillId="0" borderId="2" xfId="165" applyNumberFormat="1" applyFont="1" applyFill="1" applyBorder="1" applyAlignment="1">
      <alignment horizontal="center" vertical="center" wrapText="1"/>
    </xf>
    <xf numFmtId="1" fontId="4" fillId="0" borderId="2" xfId="165" applyNumberFormat="1" applyFont="1" applyBorder="1" applyAlignment="1">
      <alignment horizontal="left" vertical="center"/>
    </xf>
    <xf numFmtId="1" fontId="4" fillId="0" borderId="2" xfId="165" applyNumberFormat="1" applyFont="1" applyFill="1" applyBorder="1" applyAlignment="1">
      <alignment horizontal="right" vertical="center"/>
    </xf>
    <xf numFmtId="1" fontId="4" fillId="0" borderId="2" xfId="165" applyNumberFormat="1" applyFont="1" applyBorder="1" applyAlignment="1">
      <alignment horizontal="right" vertical="center"/>
    </xf>
    <xf numFmtId="1" fontId="4" fillId="2" borderId="2" xfId="165" applyNumberFormat="1" applyFont="1" applyFill="1" applyBorder="1" applyAlignment="1">
      <alignment horizontal="right" vertical="center"/>
    </xf>
    <xf numFmtId="0" fontId="12" fillId="0" borderId="0" xfId="165" applyFont="1" applyAlignment="1">
      <alignment vertical="center"/>
    </xf>
    <xf numFmtId="193" fontId="12" fillId="0" borderId="0" xfId="165" applyNumberFormat="1" applyFont="1" applyAlignment="1">
      <alignment vertical="center"/>
    </xf>
    <xf numFmtId="1" fontId="4" fillId="0" borderId="2" xfId="160" applyNumberFormat="1" applyFont="1" applyFill="1" applyBorder="1" applyAlignment="1">
      <alignment horizontal="right" vertical="center"/>
    </xf>
    <xf numFmtId="0" fontId="11" fillId="0" borderId="0" xfId="165" applyAlignment="1">
      <alignment vertical="center"/>
    </xf>
    <xf numFmtId="0" fontId="0" fillId="0" borderId="2" xfId="165" applyFont="1" applyFill="1" applyBorder="1" applyAlignment="1">
      <alignment horizontal="right" vertical="center"/>
    </xf>
    <xf numFmtId="0" fontId="8" fillId="0" borderId="2" xfId="160" applyFont="1" applyFill="1" applyBorder="1" applyAlignment="1">
      <alignment horizontal="right" vertical="center"/>
    </xf>
    <xf numFmtId="0" fontId="8" fillId="2" borderId="2" xfId="160" applyFont="1" applyFill="1" applyBorder="1" applyAlignment="1">
      <alignment horizontal="right" vertical="center"/>
    </xf>
    <xf numFmtId="196" fontId="8" fillId="0" borderId="2" xfId="160" applyNumberFormat="1" applyFont="1" applyFill="1" applyBorder="1" applyAlignment="1">
      <alignment horizontal="right" vertical="center"/>
    </xf>
    <xf numFmtId="1" fontId="8" fillId="0" borderId="2" xfId="165" applyNumberFormat="1" applyFont="1" applyFill="1" applyBorder="1" applyAlignment="1">
      <alignment horizontal="right" vertical="center"/>
    </xf>
    <xf numFmtId="9" fontId="8" fillId="0" borderId="2" xfId="3" applyFont="1" applyFill="1" applyBorder="1" applyAlignment="1" applyProtection="1">
      <alignment horizontal="right" vertical="center"/>
    </xf>
    <xf numFmtId="1" fontId="4" fillId="0" borderId="2" xfId="165" applyNumberFormat="1" applyFont="1" applyBorder="1" applyAlignment="1">
      <alignment vertical="center"/>
    </xf>
    <xf numFmtId="197" fontId="4" fillId="0" borderId="2" xfId="160" applyNumberFormat="1" applyFont="1" applyFill="1" applyBorder="1" applyAlignment="1">
      <alignment horizontal="right" vertical="center"/>
    </xf>
    <xf numFmtId="197" fontId="4" fillId="2" borderId="2" xfId="160" applyNumberFormat="1" applyFont="1" applyFill="1" applyBorder="1" applyAlignment="1">
      <alignment horizontal="right" vertical="center"/>
    </xf>
    <xf numFmtId="0" fontId="8" fillId="0" borderId="2" xfId="165" applyFont="1" applyFill="1" applyBorder="1" applyAlignment="1">
      <alignment horizontal="right" vertical="center"/>
    </xf>
    <xf numFmtId="1" fontId="8" fillId="0" borderId="2" xfId="160" applyNumberFormat="1" applyFont="1" applyBorder="1" applyAlignment="1">
      <alignment horizontal="left" vertical="center" indent="1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98" fontId="8" fillId="0" borderId="2" xfId="0" applyNumberFormat="1" applyFont="1" applyBorder="1" applyAlignment="1">
      <alignment vertical="center"/>
    </xf>
    <xf numFmtId="19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163" applyFont="1" applyBorder="1"/>
    <xf numFmtId="0" fontId="8" fillId="0" borderId="0" xfId="163" applyFont="1"/>
    <xf numFmtId="0" fontId="4" fillId="0" borderId="2" xfId="163" applyFont="1" applyBorder="1" applyAlignment="1">
      <alignment horizontal="center" vertical="center"/>
    </xf>
    <xf numFmtId="0" fontId="4" fillId="0" borderId="2" xfId="163" applyFont="1" applyFill="1" applyBorder="1" applyAlignment="1">
      <alignment horizontal="center" vertical="center"/>
    </xf>
    <xf numFmtId="1" fontId="4" fillId="0" borderId="2" xfId="165" applyNumberFormat="1" applyFont="1" applyBorder="1" applyAlignment="1">
      <alignment horizontal="center" vertical="center"/>
    </xf>
    <xf numFmtId="198" fontId="4" fillId="0" borderId="0" xfId="165" applyNumberFormat="1" applyFont="1" applyFill="1" applyBorder="1" applyAlignment="1">
      <alignment horizontal="center" vertical="center" wrapText="1"/>
    </xf>
    <xf numFmtId="0" fontId="4" fillId="0" borderId="2" xfId="159" applyFont="1" applyBorder="1" applyAlignment="1">
      <alignment horizontal="left" vertical="center"/>
    </xf>
    <xf numFmtId="0" fontId="4" fillId="0" borderId="2" xfId="159" applyNumberFormat="1" applyFont="1" applyFill="1" applyBorder="1" applyAlignment="1" applyProtection="1">
      <alignment horizontal="right" vertical="center"/>
    </xf>
    <xf numFmtId="194" fontId="4" fillId="0" borderId="2" xfId="166" applyNumberFormat="1" applyFont="1" applyFill="1" applyBorder="1" applyAlignment="1" applyProtection="1">
      <alignment horizontal="right" vertical="center"/>
    </xf>
    <xf numFmtId="195" fontId="4" fillId="2" borderId="2" xfId="159" applyNumberFormat="1" applyFont="1" applyFill="1" applyBorder="1" applyAlignment="1" applyProtection="1">
      <alignment horizontal="right" vertical="center"/>
    </xf>
    <xf numFmtId="193" fontId="4" fillId="0" borderId="2" xfId="0" applyNumberFormat="1" applyFont="1" applyBorder="1" applyAlignment="1">
      <alignment horizontal="right" vertical="center"/>
    </xf>
    <xf numFmtId="0" fontId="1" fillId="0" borderId="0" xfId="163" applyFont="1" applyAlignment="1">
      <alignment vertical="center"/>
    </xf>
    <xf numFmtId="193" fontId="1" fillId="0" borderId="0" xfId="163" applyNumberFormat="1" applyFont="1" applyAlignment="1">
      <alignment vertical="center"/>
    </xf>
    <xf numFmtId="3" fontId="8" fillId="0" borderId="2" xfId="163" applyNumberFormat="1" applyFont="1" applyFill="1" applyBorder="1" applyAlignment="1" applyProtection="1">
      <alignment horizontal="left" vertical="center" indent="1"/>
    </xf>
    <xf numFmtId="0" fontId="8" fillId="0" borderId="2" xfId="166" applyNumberFormat="1" applyFont="1" applyFill="1" applyBorder="1" applyAlignment="1" applyProtection="1">
      <alignment vertical="center"/>
    </xf>
    <xf numFmtId="194" fontId="8" fillId="0" borderId="2" xfId="166" applyNumberFormat="1" applyFont="1" applyFill="1" applyBorder="1" applyAlignment="1" applyProtection="1">
      <alignment horizontal="right" vertical="center"/>
    </xf>
    <xf numFmtId="199" fontId="8" fillId="2" borderId="2" xfId="166" applyNumberFormat="1" applyFont="1" applyFill="1" applyBorder="1" applyAlignment="1" applyProtection="1">
      <alignment vertical="center"/>
    </xf>
    <xf numFmtId="0" fontId="8" fillId="0" borderId="2" xfId="166" applyNumberFormat="1" applyFont="1" applyFill="1" applyBorder="1" applyAlignment="1" applyProtection="1">
      <alignment horizontal="right" vertical="center"/>
    </xf>
    <xf numFmtId="3" fontId="1" fillId="0" borderId="2" xfId="159" applyNumberFormat="1" applyFont="1" applyFill="1" applyBorder="1" applyAlignment="1" applyProtection="1">
      <alignment horizontal="right" vertical="center"/>
    </xf>
    <xf numFmtId="0" fontId="8" fillId="0" borderId="2" xfId="159" applyFont="1" applyBorder="1" applyAlignment="1">
      <alignment vertical="center"/>
    </xf>
    <xf numFmtId="0" fontId="4" fillId="0" borderId="2" xfId="159" applyNumberFormat="1" applyFont="1" applyFill="1" applyBorder="1" applyAlignment="1" applyProtection="1">
      <alignment horizontal="right" vertical="center" wrapText="1"/>
    </xf>
    <xf numFmtId="194" fontId="4" fillId="0" borderId="2" xfId="166" applyNumberFormat="1" applyFont="1" applyFill="1" applyBorder="1" applyAlignment="1" applyProtection="1">
      <alignment horizontal="right" vertical="center" wrapText="1"/>
    </xf>
    <xf numFmtId="195" fontId="4" fillId="2" borderId="2" xfId="159" applyNumberFormat="1" applyFont="1" applyFill="1" applyBorder="1" applyAlignment="1" applyProtection="1">
      <alignment horizontal="right" vertical="center" wrapText="1"/>
    </xf>
    <xf numFmtId="0" fontId="8" fillId="0" borderId="2" xfId="166" applyNumberFormat="1" applyFont="1" applyFill="1" applyBorder="1" applyAlignment="1" applyProtection="1">
      <alignment vertical="center" wrapText="1"/>
    </xf>
    <xf numFmtId="194" fontId="8" fillId="0" borderId="2" xfId="166" applyNumberFormat="1" applyFont="1" applyFill="1" applyBorder="1" applyAlignment="1" applyProtection="1">
      <alignment horizontal="right" vertical="center" wrapText="1"/>
    </xf>
    <xf numFmtId="3" fontId="8" fillId="2" borderId="2" xfId="166" applyNumberFormat="1" applyFont="1" applyFill="1" applyBorder="1" applyAlignment="1" applyProtection="1">
      <alignment horizontal="right" vertical="center" wrapText="1"/>
    </xf>
    <xf numFmtId="3" fontId="8" fillId="0" borderId="2" xfId="163" applyNumberFormat="1" applyFont="1" applyFill="1" applyBorder="1" applyAlignment="1" applyProtection="1">
      <alignment horizontal="left" vertical="center" wrapText="1" indent="1"/>
    </xf>
    <xf numFmtId="0" fontId="8" fillId="0" borderId="2" xfId="166" applyNumberFormat="1" applyFont="1" applyFill="1" applyBorder="1" applyAlignment="1" applyProtection="1">
      <alignment horizontal="right" vertical="center" wrapText="1"/>
    </xf>
    <xf numFmtId="3" fontId="0" fillId="0" borderId="0" xfId="163" applyNumberFormat="1" applyFont="1"/>
    <xf numFmtId="199" fontId="8" fillId="2" borderId="2" xfId="166" applyNumberFormat="1" applyFont="1" applyFill="1" applyBorder="1" applyAlignment="1" applyProtection="1">
      <alignment vertical="center" wrapText="1"/>
    </xf>
    <xf numFmtId="195" fontId="0" fillId="0" borderId="0" xfId="163" applyNumberFormat="1" applyFont="1"/>
    <xf numFmtId="0" fontId="8" fillId="0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vertical="center"/>
    </xf>
    <xf numFmtId="195" fontId="4" fillId="0" borderId="2" xfId="0" applyNumberFormat="1" applyFont="1" applyFill="1" applyBorder="1" applyAlignment="1" applyProtection="1">
      <alignment horizontal="right" vertical="center"/>
    </xf>
    <xf numFmtId="193" fontId="4" fillId="0" borderId="2" xfId="0" applyNumberFormat="1" applyFont="1" applyFill="1" applyBorder="1" applyAlignment="1" applyProtection="1">
      <alignment horizontal="right" vertical="center"/>
    </xf>
    <xf numFmtId="195" fontId="4" fillId="2" borderId="2" xfId="0" applyNumberFormat="1" applyFont="1" applyFill="1" applyBorder="1" applyAlignment="1" applyProtection="1">
      <alignment horizontal="right" vertical="center"/>
    </xf>
    <xf numFmtId="0" fontId="8" fillId="0" borderId="2" xfId="0" applyNumberFormat="1" applyFont="1" applyFill="1" applyBorder="1" applyAlignment="1" applyProtection="1">
      <alignment horizontal="left" vertical="center" indent="1"/>
    </xf>
    <xf numFmtId="195" fontId="8" fillId="0" borderId="2" xfId="0" applyNumberFormat="1" applyFont="1" applyFill="1" applyBorder="1" applyAlignment="1" applyProtection="1">
      <alignment horizontal="right" vertical="center"/>
    </xf>
    <xf numFmtId="193" fontId="8" fillId="0" borderId="2" xfId="0" applyNumberFormat="1" applyFont="1" applyFill="1" applyBorder="1" applyAlignment="1" applyProtection="1">
      <alignment horizontal="right" vertical="center"/>
    </xf>
    <xf numFmtId="193" fontId="8" fillId="2" borderId="2" xfId="0" applyNumberFormat="1" applyFont="1" applyFill="1" applyBorder="1" applyAlignment="1" applyProtection="1">
      <alignment horizontal="right" vertical="center"/>
    </xf>
    <xf numFmtId="195" fontId="8" fillId="2" borderId="2" xfId="0" applyNumberFormat="1" applyFont="1" applyFill="1" applyBorder="1" applyAlignment="1" applyProtection="1">
      <alignment horizontal="right" vertical="center"/>
    </xf>
    <xf numFmtId="199" fontId="8" fillId="0" borderId="2" xfId="0" applyNumberFormat="1" applyFont="1" applyFill="1" applyBorder="1" applyAlignment="1" applyProtection="1">
      <alignment horizontal="right" vertical="center"/>
    </xf>
    <xf numFmtId="199" fontId="8" fillId="2" borderId="2" xfId="0" applyNumberFormat="1" applyFont="1" applyFill="1" applyBorder="1" applyAlignment="1" applyProtection="1">
      <alignment horizontal="right"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2" borderId="0" xfId="0" applyFont="1" applyFill="1">
      <alignment vertical="center"/>
    </xf>
    <xf numFmtId="1" fontId="2" fillId="0" borderId="0" xfId="165" applyNumberFormat="1" applyFont="1" applyFill="1" applyAlignment="1">
      <alignment horizontal="center" vertical="center"/>
    </xf>
    <xf numFmtId="1" fontId="8" fillId="0" borderId="0" xfId="165" applyNumberFormat="1" applyFont="1" applyFill="1" applyAlignment="1">
      <alignment horizontal="left"/>
    </xf>
    <xf numFmtId="1" fontId="8" fillId="0" borderId="0" xfId="165" applyNumberFormat="1" applyFont="1" applyFill="1" applyBorder="1" applyAlignment="1">
      <alignment horizontal="left"/>
    </xf>
    <xf numFmtId="1" fontId="8" fillId="0" borderId="1" xfId="165" applyNumberFormat="1" applyFont="1" applyFill="1" applyBorder="1" applyAlignment="1">
      <alignment horizontal="right" vertical="center"/>
    </xf>
    <xf numFmtId="1" fontId="8" fillId="2" borderId="1" xfId="165" applyNumberFormat="1" applyFont="1" applyFill="1" applyBorder="1" applyAlignment="1">
      <alignment horizontal="right" vertical="center"/>
    </xf>
    <xf numFmtId="1" fontId="8" fillId="0" borderId="1" xfId="165" applyNumberFormat="1" applyFont="1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193" fontId="4" fillId="0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3" fontId="1" fillId="0" borderId="0" xfId="0" applyNumberFormat="1" applyFont="1">
      <alignment vertical="center"/>
    </xf>
    <xf numFmtId="0" fontId="8" fillId="0" borderId="2" xfId="0" applyNumberFormat="1" applyFont="1" applyFill="1" applyBorder="1" applyAlignment="1" applyProtection="1">
      <alignment horizontal="left" vertical="center" wrapText="1" indent="1"/>
    </xf>
    <xf numFmtId="0" fontId="8" fillId="0" borderId="2" xfId="0" applyFont="1" applyFill="1" applyBorder="1" applyAlignment="1">
      <alignment horizontal="right" vertical="center"/>
    </xf>
    <xf numFmtId="193" fontId="8" fillId="0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0" borderId="2" xfId="0" applyNumberFormat="1" applyFont="1" applyFill="1" applyBorder="1" applyAlignment="1" applyProtection="1">
      <alignment horizontal="right" vertical="center"/>
    </xf>
    <xf numFmtId="0" fontId="8" fillId="2" borderId="2" xfId="0" applyNumberFormat="1" applyFont="1" applyFill="1" applyBorder="1" applyAlignment="1" applyProtection="1">
      <alignment horizontal="right" vertical="center"/>
    </xf>
    <xf numFmtId="1" fontId="0" fillId="0" borderId="0" xfId="0" applyNumberFormat="1">
      <alignment vertical="center"/>
    </xf>
    <xf numFmtId="0" fontId="13" fillId="2" borderId="2" xfId="0" applyNumberFormat="1" applyFont="1" applyFill="1" applyBorder="1" applyAlignment="1" applyProtection="1">
      <alignment horizontal="right" vertical="center"/>
    </xf>
    <xf numFmtId="0" fontId="13" fillId="2" borderId="2" xfId="0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4" borderId="0" xfId="0" applyFill="1">
      <alignment vertical="center"/>
    </xf>
    <xf numFmtId="0" fontId="0" fillId="2" borderId="0" xfId="0" applyFill="1">
      <alignment vertical="center"/>
    </xf>
    <xf numFmtId="1" fontId="2" fillId="4" borderId="0" xfId="165" applyNumberFormat="1" applyFont="1" applyFill="1" applyAlignment="1">
      <alignment horizontal="center" vertical="center"/>
    </xf>
    <xf numFmtId="1" fontId="8" fillId="4" borderId="1" xfId="165" applyNumberFormat="1" applyFont="1" applyFill="1" applyBorder="1" applyAlignment="1">
      <alignment horizontal="right" vertical="center"/>
    </xf>
    <xf numFmtId="1" fontId="8" fillId="3" borderId="1" xfId="165" applyNumberFormat="1" applyFont="1" applyFill="1" applyBorder="1" applyAlignment="1">
      <alignment horizontal="right" vertical="center"/>
    </xf>
    <xf numFmtId="1" fontId="4" fillId="4" borderId="2" xfId="165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2" xfId="0" applyFont="1" applyBorder="1">
      <alignment vertical="center"/>
    </xf>
    <xf numFmtId="193" fontId="4" fillId="4" borderId="2" xfId="0" applyNumberFormat="1" applyFont="1" applyFill="1" applyBorder="1" applyAlignment="1">
      <alignment horizontal="right" vertical="center"/>
    </xf>
    <xf numFmtId="193" fontId="1" fillId="0" borderId="0" xfId="0" applyNumberFormat="1" applyFo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right" vertical="center"/>
    </xf>
    <xf numFmtId="193" fontId="8" fillId="4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" fontId="11" fillId="5" borderId="0" xfId="165" applyNumberFormat="1" applyFill="1"/>
    <xf numFmtId="0" fontId="11" fillId="0" borderId="0" xfId="165" applyNumberFormat="1" applyAlignment="1">
      <alignment horizontal="right"/>
    </xf>
    <xf numFmtId="0" fontId="11" fillId="0" borderId="0" xfId="165" applyAlignment="1">
      <alignment horizontal="center"/>
    </xf>
    <xf numFmtId="1" fontId="8" fillId="5" borderId="0" xfId="165" applyNumberFormat="1" applyFont="1" applyFill="1" applyAlignment="1">
      <alignment horizontal="left"/>
    </xf>
    <xf numFmtId="0" fontId="8" fillId="0" borderId="0" xfId="165" applyNumberFormat="1" applyFont="1" applyAlignment="1">
      <alignment horizontal="right"/>
    </xf>
    <xf numFmtId="1" fontId="5" fillId="5" borderId="2" xfId="165" applyNumberFormat="1" applyFont="1" applyFill="1" applyBorder="1" applyAlignment="1">
      <alignment horizontal="center" vertical="center" wrapText="1"/>
    </xf>
    <xf numFmtId="1" fontId="5" fillId="0" borderId="2" xfId="165" applyNumberFormat="1" applyFont="1" applyBorder="1" applyAlignment="1">
      <alignment horizontal="center" vertical="center" wrapText="1"/>
    </xf>
    <xf numFmtId="0" fontId="5" fillId="0" borderId="2" xfId="165" applyNumberFormat="1" applyFont="1" applyBorder="1" applyAlignment="1">
      <alignment horizontal="center" vertical="center" wrapText="1"/>
    </xf>
    <xf numFmtId="1" fontId="5" fillId="2" borderId="2" xfId="165" applyNumberFormat="1" applyFont="1" applyFill="1" applyBorder="1" applyAlignment="1">
      <alignment horizontal="center" vertical="center" wrapText="1"/>
    </xf>
    <xf numFmtId="0" fontId="0" fillId="0" borderId="0" xfId="165" applyFont="1"/>
    <xf numFmtId="0" fontId="5" fillId="5" borderId="2" xfId="162" applyFont="1" applyFill="1" applyBorder="1" applyAlignment="1">
      <alignment horizontal="left" vertical="center"/>
    </xf>
    <xf numFmtId="1" fontId="14" fillId="0" borderId="2" xfId="162" applyNumberFormat="1" applyFont="1" applyFill="1" applyBorder="1" applyAlignment="1">
      <alignment horizontal="right" vertical="center"/>
    </xf>
    <xf numFmtId="1" fontId="14" fillId="0" borderId="2" xfId="162" applyNumberFormat="1" applyFont="1" applyBorder="1" applyAlignment="1">
      <alignment horizontal="right" vertical="center"/>
    </xf>
    <xf numFmtId="2" fontId="5" fillId="0" borderId="2" xfId="165" applyNumberFormat="1" applyFont="1" applyBorder="1" applyAlignment="1">
      <alignment horizontal="right" vertical="center"/>
    </xf>
    <xf numFmtId="1" fontId="5" fillId="2" borderId="2" xfId="162" applyNumberFormat="1" applyFont="1" applyFill="1" applyBorder="1" applyAlignment="1">
      <alignment horizontal="right" vertical="center"/>
    </xf>
    <xf numFmtId="1" fontId="12" fillId="0" borderId="0" xfId="165" applyNumberFormat="1" applyFont="1"/>
    <xf numFmtId="193" fontId="1" fillId="0" borderId="0" xfId="165" applyNumberFormat="1" applyFont="1" applyAlignment="1">
      <alignment horizontal="center" vertical="center"/>
    </xf>
    <xf numFmtId="0" fontId="15" fillId="5" borderId="2" xfId="162" applyFont="1" applyFill="1" applyBorder="1" applyAlignment="1">
      <alignment horizontal="left" vertical="center"/>
    </xf>
    <xf numFmtId="1" fontId="16" fillId="0" borderId="2" xfId="162" applyNumberFormat="1" applyFont="1" applyBorder="1" applyAlignment="1">
      <alignment horizontal="right" vertical="center"/>
    </xf>
    <xf numFmtId="0" fontId="15" fillId="0" borderId="2" xfId="162" applyNumberFormat="1" applyFont="1" applyFill="1" applyBorder="1" applyAlignment="1">
      <alignment horizontal="right" vertical="center"/>
    </xf>
    <xf numFmtId="2" fontId="15" fillId="0" borderId="2" xfId="165" applyNumberFormat="1" applyFont="1" applyBorder="1" applyAlignment="1">
      <alignment horizontal="right" vertical="center"/>
    </xf>
    <xf numFmtId="1" fontId="15" fillId="2" borderId="2" xfId="162" applyNumberFormat="1" applyFont="1" applyFill="1" applyBorder="1" applyAlignment="1">
      <alignment horizontal="right" vertical="center"/>
    </xf>
    <xf numFmtId="0" fontId="11" fillId="0" borderId="0" xfId="165" applyAlignment="1">
      <alignment horizontal="center" vertical="center"/>
    </xf>
    <xf numFmtId="1" fontId="11" fillId="0" borderId="0" xfId="165" applyNumberFormat="1" applyAlignment="1">
      <alignment horizontal="center" vertical="center"/>
    </xf>
    <xf numFmtId="1" fontId="15" fillId="0" borderId="2" xfId="162" applyNumberFormat="1" applyFont="1" applyFill="1" applyBorder="1" applyAlignment="1">
      <alignment horizontal="right" vertical="center"/>
    </xf>
    <xf numFmtId="1" fontId="0" fillId="5" borderId="4" xfId="165" applyNumberFormat="1" applyFont="1" applyFill="1" applyBorder="1" applyAlignment="1">
      <alignment horizontal="left" vertical="center"/>
    </xf>
    <xf numFmtId="1" fontId="11" fillId="5" borderId="4" xfId="165" applyNumberFormat="1" applyFill="1" applyBorder="1" applyAlignment="1">
      <alignment horizontal="left" vertical="center"/>
    </xf>
    <xf numFmtId="0" fontId="11" fillId="0" borderId="0" xfId="165" applyNumberFormat="1"/>
    <xf numFmtId="0" fontId="8" fillId="0" borderId="0" xfId="165" applyNumberFormat="1" applyFont="1" applyAlignment="1">
      <alignment horizontal="left"/>
    </xf>
    <xf numFmtId="1" fontId="8" fillId="0" borderId="1" xfId="165" applyNumberFormat="1" applyFont="1" applyFill="1" applyBorder="1" applyAlignment="1">
      <alignment horizontal="right"/>
    </xf>
    <xf numFmtId="1" fontId="8" fillId="3" borderId="1" xfId="165" applyNumberFormat="1" applyFont="1" applyFill="1" applyBorder="1" applyAlignment="1">
      <alignment horizontal="right"/>
    </xf>
    <xf numFmtId="1" fontId="5" fillId="0" borderId="2" xfId="165" applyNumberFormat="1" applyFont="1" applyFill="1" applyBorder="1" applyAlignment="1">
      <alignment horizontal="center" vertical="center" wrapText="1"/>
    </xf>
    <xf numFmtId="1" fontId="5" fillId="0" borderId="2" xfId="165" applyNumberFormat="1" applyFont="1" applyBorder="1" applyAlignment="1">
      <alignment horizontal="left" vertical="center"/>
    </xf>
    <xf numFmtId="1" fontId="5" fillId="0" borderId="2" xfId="165" applyNumberFormat="1" applyFont="1" applyFill="1" applyBorder="1" applyAlignment="1">
      <alignment horizontal="right" vertical="center" wrapText="1"/>
    </xf>
    <xf numFmtId="0" fontId="5" fillId="0" borderId="2" xfId="165" applyNumberFormat="1" applyFont="1" applyBorder="1" applyAlignment="1">
      <alignment horizontal="right" vertical="center" wrapText="1"/>
    </xf>
    <xf numFmtId="2" fontId="5" fillId="0" borderId="2" xfId="165" applyNumberFormat="1" applyFont="1" applyFill="1" applyBorder="1" applyAlignment="1">
      <alignment horizontal="right" vertical="center" wrapText="1"/>
    </xf>
    <xf numFmtId="1" fontId="5" fillId="2" borderId="2" xfId="165" applyNumberFormat="1" applyFont="1" applyFill="1" applyBorder="1" applyAlignment="1">
      <alignment horizontal="right" vertical="center" wrapText="1"/>
    </xf>
    <xf numFmtId="1" fontId="11" fillId="0" borderId="0" xfId="165" applyNumberFormat="1" applyAlignment="1">
      <alignment vertical="center"/>
    </xf>
    <xf numFmtId="193" fontId="11" fillId="0" borderId="0" xfId="165" applyNumberFormat="1" applyAlignment="1">
      <alignment vertical="center"/>
    </xf>
    <xf numFmtId="199" fontId="11" fillId="0" borderId="0" xfId="165" applyNumberFormat="1" applyAlignment="1">
      <alignment vertical="center"/>
    </xf>
    <xf numFmtId="1" fontId="5" fillId="0" borderId="2" xfId="164" applyNumberFormat="1" applyFont="1" applyBorder="1" applyAlignment="1">
      <alignment vertical="center"/>
    </xf>
    <xf numFmtId="1" fontId="5" fillId="0" borderId="2" xfId="160" applyNumberFormat="1" applyFont="1" applyFill="1" applyBorder="1" applyAlignment="1">
      <alignment horizontal="right" vertical="center" wrapText="1"/>
    </xf>
    <xf numFmtId="0" fontId="5" fillId="0" borderId="2" xfId="160" applyNumberFormat="1" applyFont="1" applyBorder="1" applyAlignment="1">
      <alignment horizontal="right" vertical="center" wrapText="1"/>
    </xf>
    <xf numFmtId="1" fontId="5" fillId="2" borderId="2" xfId="160" applyNumberFormat="1" applyFont="1" applyFill="1" applyBorder="1" applyAlignment="1">
      <alignment horizontal="right" vertical="center" wrapText="1"/>
    </xf>
    <xf numFmtId="1" fontId="15" fillId="0" borderId="2" xfId="165" applyNumberFormat="1" applyFont="1" applyBorder="1" applyAlignment="1">
      <alignment horizontal="left" vertical="center" indent="1"/>
    </xf>
    <xf numFmtId="196" fontId="15" fillId="0" borderId="2" xfId="160" applyNumberFormat="1" applyFont="1" applyFill="1" applyBorder="1" applyAlignment="1">
      <alignment horizontal="right" vertical="center" wrapText="1"/>
    </xf>
    <xf numFmtId="0" fontId="17" fillId="4" borderId="2" xfId="157" applyNumberFormat="1" applyFont="1" applyFill="1" applyBorder="1" applyAlignment="1" applyProtection="1">
      <alignment horizontal="right" vertical="center" wrapText="1" shrinkToFit="1"/>
      <protection hidden="1"/>
    </xf>
    <xf numFmtId="2" fontId="15" fillId="0" borderId="2" xfId="165" applyNumberFormat="1" applyFont="1" applyBorder="1" applyAlignment="1">
      <alignment horizontal="right" vertical="center" wrapText="1"/>
    </xf>
    <xf numFmtId="199" fontId="16" fillId="2" borderId="2" xfId="165" applyNumberFormat="1" applyFont="1" applyFill="1" applyBorder="1" applyAlignment="1">
      <alignment vertical="center" wrapText="1"/>
    </xf>
    <xf numFmtId="0" fontId="15" fillId="0" borderId="2" xfId="165" applyFont="1" applyBorder="1" applyAlignment="1">
      <alignment horizontal="left" vertical="center" indent="1"/>
    </xf>
    <xf numFmtId="197" fontId="11" fillId="0" borderId="0" xfId="165" applyNumberFormat="1" applyAlignment="1">
      <alignment vertical="center"/>
    </xf>
    <xf numFmtId="195" fontId="15" fillId="0" borderId="2" xfId="160" applyNumberFormat="1" applyFont="1" applyFill="1" applyBorder="1" applyAlignment="1">
      <alignment horizontal="right" vertical="center" wrapText="1"/>
    </xf>
    <xf numFmtId="0" fontId="15" fillId="0" borderId="2" xfId="165" applyNumberFormat="1" applyFont="1" applyFill="1" applyBorder="1" applyAlignment="1">
      <alignment horizontal="right" vertical="center" wrapText="1"/>
    </xf>
    <xf numFmtId="0" fontId="15" fillId="0" borderId="2" xfId="160" applyNumberFormat="1" applyFont="1" applyFill="1" applyBorder="1" applyAlignment="1">
      <alignment horizontal="right" vertical="center" wrapText="1"/>
    </xf>
    <xf numFmtId="0" fontId="15" fillId="2" borderId="2" xfId="160" applyFont="1" applyFill="1" applyBorder="1" applyAlignment="1">
      <alignment horizontal="right" vertical="center" wrapText="1"/>
    </xf>
    <xf numFmtId="1" fontId="5" fillId="0" borderId="2" xfId="165" applyNumberFormat="1" applyFont="1" applyBorder="1" applyAlignment="1">
      <alignment vertical="center"/>
    </xf>
    <xf numFmtId="197" fontId="5" fillId="0" borderId="2" xfId="160" applyNumberFormat="1" applyFont="1" applyFill="1" applyBorder="1" applyAlignment="1">
      <alignment horizontal="right" vertical="center" wrapText="1"/>
    </xf>
    <xf numFmtId="2" fontId="5" fillId="0" borderId="2" xfId="165" applyNumberFormat="1" applyFont="1" applyBorder="1" applyAlignment="1">
      <alignment horizontal="right" vertical="center" wrapText="1"/>
    </xf>
    <xf numFmtId="197" fontId="5" fillId="2" borderId="2" xfId="160" applyNumberFormat="1" applyFont="1" applyFill="1" applyBorder="1" applyAlignment="1">
      <alignment horizontal="right" vertical="center" wrapText="1"/>
    </xf>
    <xf numFmtId="195" fontId="12" fillId="0" borderId="0" xfId="165" applyNumberFormat="1" applyFont="1" applyAlignment="1">
      <alignment vertical="center"/>
    </xf>
    <xf numFmtId="1" fontId="15" fillId="0" borderId="2" xfId="165" applyNumberFormat="1" applyFont="1" applyFill="1" applyBorder="1" applyAlignment="1">
      <alignment horizontal="right" vertical="center" wrapText="1"/>
    </xf>
    <xf numFmtId="1" fontId="15" fillId="0" borderId="2" xfId="160" applyNumberFormat="1" applyFont="1" applyBorder="1" applyAlignment="1">
      <alignment horizontal="left" vertical="center" indent="1"/>
    </xf>
  </cellXfs>
  <cellStyles count="22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a_mouse.drv=lm" xfId="49"/>
    <cellStyle name="?′?¨ò?" xfId="50"/>
    <cellStyle name="?§??[0]_??×ü" xfId="51"/>
    <cellStyle name="?§??·???[0]_??2??t·???×êá?" xfId="52"/>
    <cellStyle name="?§??·???_??2??t·???×êá?" xfId="53"/>
    <cellStyle name="?§·???_97-917" xfId="54"/>
    <cellStyle name="?鹎%U龡&amp;H齲_x0001_C铣_x0014__x0007__x0001__x0001_" xfId="55"/>
    <cellStyle name="_00四川省对账表（正式上报）有总计" xfId="56"/>
    <cellStyle name="_501户表（银监）" xfId="57"/>
    <cellStyle name="20% - 强调文字颜色 1 10" xfId="58"/>
    <cellStyle name="20% - 强调文字颜色 1 2 2" xfId="59"/>
    <cellStyle name="20% - 强调文字颜色 1 2_2017年预算表（调整增加债券）" xfId="60"/>
    <cellStyle name="20% - 强调文字颜色 2 10" xfId="61"/>
    <cellStyle name="20% - 强调文字颜色 2 2 2" xfId="62"/>
    <cellStyle name="20% - 强调文字颜色 2 2_2017年预算表（调整增加债券）" xfId="63"/>
    <cellStyle name="20% - 强调文字颜色 3 10" xfId="64"/>
    <cellStyle name="20% - 强调文字颜色 4 10" xfId="65"/>
    <cellStyle name="3???á′?ó" xfId="66"/>
    <cellStyle name="3￡1?_??2??t·???×êá?" xfId="67"/>
    <cellStyle name="40% - 强调文字颜色 1 10" xfId="68"/>
    <cellStyle name="40% - 强调文字颜色 1 2_2017年预算表（调整增加债券）" xfId="69"/>
    <cellStyle name="40% - 强调文字颜色 2 10" xfId="70"/>
    <cellStyle name="40% - 强调文字颜色 3 10" xfId="71"/>
    <cellStyle name="40% - 强调文字颜色 3 2_2017年预算表（调整增加债券）" xfId="72"/>
    <cellStyle name="40% - 强调文字颜色 6 10" xfId="73"/>
    <cellStyle name="60% - 强调文字颜色 1 10" xfId="74"/>
    <cellStyle name="60% - 强调文字颜色 1 2 2" xfId="75"/>
    <cellStyle name="60% - 强调文字颜色 1 2_2017年预算表（调整增加债券）" xfId="76"/>
    <cellStyle name="60% - 强调文字颜色 2 10" xfId="77"/>
    <cellStyle name="60% - 强调文字颜色 2 2 2" xfId="78"/>
    <cellStyle name="60% - 强调文字颜色 3 10" xfId="79"/>
    <cellStyle name="60% - 强调文字颜色 3 2_2017年预算表（调整增加债券）" xfId="80"/>
    <cellStyle name="60% - 强调文字颜色 4 10" xfId="81"/>
    <cellStyle name="60% - 强调文字颜色 5 10" xfId="82"/>
    <cellStyle name="60% - 强调文字颜色 5 2 2" xfId="83"/>
    <cellStyle name="60% - 强调文字颜色 6 10" xfId="84"/>
    <cellStyle name="60% - 强调文字颜色 6 2 2" xfId="85"/>
    <cellStyle name="Accent1" xfId="86"/>
    <cellStyle name="Accent1 - 20%" xfId="87"/>
    <cellStyle name="Accent1 - 60%" xfId="88"/>
    <cellStyle name="Accent1_2007年转移支付测算" xfId="89"/>
    <cellStyle name="Accent2" xfId="90"/>
    <cellStyle name="Accent2 - 20%" xfId="91"/>
    <cellStyle name="Accent2 - 40%" xfId="92"/>
    <cellStyle name="Accent2 - 60%" xfId="93"/>
    <cellStyle name="Accent2_2007年转移支付测算" xfId="94"/>
    <cellStyle name="Accent3 - 40%" xfId="95"/>
    <cellStyle name="Accent3 - 60%" xfId="96"/>
    <cellStyle name="Accent3_2007年转移支付测算" xfId="97"/>
    <cellStyle name="Accent5" xfId="98"/>
    <cellStyle name="Accent5 - 20%" xfId="99"/>
    <cellStyle name="Accent6" xfId="100"/>
    <cellStyle name="Accent6 - 40%" xfId="101"/>
    <cellStyle name="Accent6 - 60%" xfId="102"/>
    <cellStyle name="Accent6_2007年转移支付测算" xfId="103"/>
    <cellStyle name="Calc Currency (0)" xfId="104"/>
    <cellStyle name="ColLevel_0" xfId="105"/>
    <cellStyle name="comma zerodec" xfId="106"/>
    <cellStyle name="Currency [0]" xfId="107"/>
    <cellStyle name="Currency_1995" xfId="108"/>
    <cellStyle name="Currency1" xfId="109"/>
    <cellStyle name="Date" xfId="110"/>
    <cellStyle name="Dollar (zero dec)" xfId="111"/>
    <cellStyle name="Fixed" xfId="112"/>
    <cellStyle name="Grey" xfId="113"/>
    <cellStyle name="Header1" xfId="114"/>
    <cellStyle name="Header2" xfId="115"/>
    <cellStyle name="HEADING1" xfId="116"/>
    <cellStyle name="HEADING2" xfId="117"/>
    <cellStyle name="Input [yellow]" xfId="118"/>
    <cellStyle name="no dec" xfId="119"/>
    <cellStyle name="Norma,_laroux_4_营业在建 (2)_E21" xfId="120"/>
    <cellStyle name="Normal - Style1" xfId="121"/>
    <cellStyle name="Normal_#10-Headcount" xfId="122"/>
    <cellStyle name="oó?ì3???á′?ó" xfId="123"/>
    <cellStyle name="Percent [2]" xfId="124"/>
    <cellStyle name="Percent_laroux" xfId="125"/>
    <cellStyle name="RowLevel_0" xfId="126"/>
    <cellStyle name="Total" xfId="127"/>
    <cellStyle name="百分比 3" xfId="128"/>
    <cellStyle name="标题 1 10" xfId="129"/>
    <cellStyle name="标题 1 2 2" xfId="130"/>
    <cellStyle name="标题 1 2_2017年预算表（调整增加债券）" xfId="131"/>
    <cellStyle name="标题 10" xfId="132"/>
    <cellStyle name="标题 13" xfId="133"/>
    <cellStyle name="标题 2 10" xfId="134"/>
    <cellStyle name="标题 2 2 2" xfId="135"/>
    <cellStyle name="标题 2 2_2017年预算表（调整增加债券）" xfId="136"/>
    <cellStyle name="标题 3 10" xfId="137"/>
    <cellStyle name="标题 3 2 2" xfId="138"/>
    <cellStyle name="标题 3 2_2017年预算表（调整增加债券）" xfId="139"/>
    <cellStyle name="标题 4 10" xfId="140"/>
    <cellStyle name="标题 4 2 2" xfId="141"/>
    <cellStyle name="表标题" xfId="142"/>
    <cellStyle name="表标题 2" xfId="143"/>
    <cellStyle name="差 10" xfId="144"/>
    <cellStyle name="差 2 2" xfId="145"/>
    <cellStyle name="差_05潍坊" xfId="146"/>
    <cellStyle name="差_07临沂" xfId="147"/>
    <cellStyle name="差_12滨州" xfId="148"/>
    <cellStyle name="差_2007年转移支付测算_2019年1-12月执行表" xfId="149"/>
    <cellStyle name="差_2013年社保本级专项经费(20130307)" xfId="150"/>
    <cellStyle name="差_2019年1-12月执行表" xfId="151"/>
    <cellStyle name="差_政府投融资平台贷款情况季度监测表（新）" xfId="152"/>
    <cellStyle name="常规 100" xfId="153"/>
    <cellStyle name="常规 11" xfId="154"/>
    <cellStyle name="常规 11 2_张掖2016年政府债务限额" xfId="155"/>
    <cellStyle name="常规 16 10" xfId="156"/>
    <cellStyle name="常规 2" xfId="157"/>
    <cellStyle name="常规 2 4" xfId="158"/>
    <cellStyle name="常规_{FAEA61C0-5D79-F7C6-68D7-A741FC9FDF48}" xfId="159"/>
    <cellStyle name="常规_1999总决算" xfId="160"/>
    <cellStyle name="常规_2014、2015社保基金预决算数据（人代会用）20150119" xfId="161"/>
    <cellStyle name="常规_zxqk01" xfId="162"/>
    <cellStyle name="常规_副本1395631858703" xfId="163"/>
    <cellStyle name="常规_全市代编预算(大口径增10.83)" xfId="164"/>
    <cellStyle name="常规_全市代编预算(地方增10.83)" xfId="165"/>
    <cellStyle name="常规_预算处财政分析系列表" xfId="166"/>
    <cellStyle name="超级链接" xfId="167"/>
    <cellStyle name="好 10" xfId="168"/>
    <cellStyle name="好_05潍坊" xfId="169"/>
    <cellStyle name="好_07临沂" xfId="170"/>
    <cellStyle name="好_12滨州" xfId="171"/>
    <cellStyle name="好_2019年1-12月执行表" xfId="172"/>
    <cellStyle name="好_政府投融资平台贷款情况季度监测表（新）" xfId="173"/>
    <cellStyle name="后继超级链接" xfId="174"/>
    <cellStyle name="后继超链接" xfId="175"/>
    <cellStyle name="汇总 10" xfId="176"/>
    <cellStyle name="汇总 2 10" xfId="177"/>
    <cellStyle name="汇总 2_2017年预算表（调整增加债券）" xfId="178"/>
    <cellStyle name="货币 2" xfId="179"/>
    <cellStyle name="货币 3" xfId="180"/>
    <cellStyle name="货币[0] 2" xfId="181"/>
    <cellStyle name="货币[0] 3" xfId="182"/>
    <cellStyle name="计算 10" xfId="183"/>
    <cellStyle name="计算 2 10" xfId="184"/>
    <cellStyle name="计算 2_2017年预算表（调整增加债券）" xfId="185"/>
    <cellStyle name="检查单元格 10" xfId="186"/>
    <cellStyle name="检查单元格 2_2017年预算表（调整增加债券）" xfId="187"/>
    <cellStyle name="解释性文本 10" xfId="188"/>
    <cellStyle name="警告文本 10" xfId="189"/>
    <cellStyle name="链接单元格 10" xfId="190"/>
    <cellStyle name="链接单元格 2 2" xfId="191"/>
    <cellStyle name="霓付 [0]_ +Foil &amp; -FOIL &amp; PAPER" xfId="192"/>
    <cellStyle name="霓付_ +Foil &amp; -FOIL &amp; PAPER" xfId="193"/>
    <cellStyle name="烹拳 [0]_ +Foil &amp; -FOIL &amp; PAPER" xfId="194"/>
    <cellStyle name="烹拳_ +Foil &amp; -FOIL &amp; PAPER" xfId="195"/>
    <cellStyle name="普通_ 白土" xfId="196"/>
    <cellStyle name="千位分隔 2" xfId="197"/>
    <cellStyle name="千位分隔[0] 3" xfId="198"/>
    <cellStyle name="千位分隔[0] 4" xfId="199"/>
    <cellStyle name="千位分隔[0] 5" xfId="200"/>
    <cellStyle name="钎霖_4岿角利" xfId="201"/>
    <cellStyle name="强调 1" xfId="202"/>
    <cellStyle name="强调 2" xfId="203"/>
    <cellStyle name="强调 3" xfId="204"/>
    <cellStyle name="强调文字颜色 1 10" xfId="205"/>
    <cellStyle name="强调文字颜色 1 2 2" xfId="206"/>
    <cellStyle name="强调文字颜色 2 10" xfId="207"/>
    <cellStyle name="强调文字颜色 2 2 2" xfId="208"/>
    <cellStyle name="强调文字颜色 2 2_2017年预算表（调整增加债券）" xfId="209"/>
    <cellStyle name="强调文字颜色 3 10" xfId="210"/>
    <cellStyle name="强调文字颜色 3 2 2" xfId="211"/>
    <cellStyle name="强调文字颜色 3 2_2017年预算表（调整增加债券）" xfId="212"/>
    <cellStyle name="强调文字颜色 6 10" xfId="213"/>
    <cellStyle name="强调文字颜色 6 2_2017年预算表（调整增加债券）" xfId="214"/>
    <cellStyle name="适中 10" xfId="215"/>
    <cellStyle name="适中 2 2" xfId="216"/>
    <cellStyle name="输出 10" xfId="217"/>
    <cellStyle name="输出 2 10" xfId="218"/>
    <cellStyle name="输入 10" xfId="219"/>
    <cellStyle name="数字" xfId="220"/>
    <cellStyle name="小数" xfId="221"/>
    <cellStyle name="注释 10" xfId="222"/>
    <cellStyle name="콤마 [0]_BOILER-CO1" xfId="223"/>
    <cellStyle name="콤마_BOILER-CO1" xfId="224"/>
    <cellStyle name="표준_0N-HANDLING " xfId="22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externalLink" Target="externalLinks/externalLink4.xml"/><Relationship Id="rId1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&#39044;&#31639;&#31185;&#36164;&#26009;\2006&#24180;&#39044;&#31639;\&#26412;&#32423;&#39044;&#31639;\&#24180;&#32456;&#32467;&#31639;&#34920;(&#23450;&#3129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1439;&#24066;&#36164;&#26009;\WIN98\Desktop\&#25105;&#30340;&#20844;&#25991;&#21253;\My%20Documents\&#26092;&#26376;&#25253;(99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My%20Documents\&#26092;&#26376;&#25253;(99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&#26092;&#26376;&#25253;(99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汇总表 (简表)"/>
      <sheetName val="汇总表 (简表) (2)"/>
      <sheetName val="汇总"/>
      <sheetName val="人员经费表"/>
      <sheetName val="公用经费表"/>
      <sheetName val="附表"/>
      <sheetName val="科室小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  <sheetName val="汇总"/>
      <sheetName val="1沙河"/>
      <sheetName val="2新华"/>
      <sheetName val="3小屯"/>
      <sheetName val="4倪家营"/>
      <sheetName val="5蓼泉"/>
      <sheetName val="6平川 "/>
      <sheetName val="7鸭暖"/>
      <sheetName val="8板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6"/>
  <sheetViews>
    <sheetView workbookViewId="0">
      <selection activeCell="A1" sqref="A1"/>
    </sheetView>
  </sheetViews>
  <sheetFormatPr defaultColWidth="9" defaultRowHeight="14.25" outlineLevelRow="5" outlineLevelCol="1"/>
  <sheetData>
    <row r="2" spans="1:2">
      <c r="A2" t="s">
        <v>0</v>
      </c>
      <c r="B2" t="s">
        <v>1</v>
      </c>
    </row>
    <row r="3" spans="1:2">
      <c r="A3" t="s">
        <v>2</v>
      </c>
      <c r="B3">
        <v>7</v>
      </c>
    </row>
    <row r="4" spans="1:2">
      <c r="A4" t="s">
        <v>3</v>
      </c>
      <c r="B4">
        <v>2</v>
      </c>
    </row>
    <row r="5" spans="1:2">
      <c r="A5" t="s">
        <v>4</v>
      </c>
      <c r="B5">
        <v>26</v>
      </c>
    </row>
    <row r="6" spans="1:2">
      <c r="A6" t="s">
        <v>5</v>
      </c>
      <c r="B6">
        <v>6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autoPageBreaks="0"/>
  </sheetPr>
  <dimension ref="A1:M27"/>
  <sheetViews>
    <sheetView showGridLines="0" showZeros="0" zoomScale="85" zoomScaleNormal="85" topLeftCell="A7" workbookViewId="0">
      <selection activeCell="A1" sqref="A1:F28"/>
    </sheetView>
  </sheetViews>
  <sheetFormatPr defaultColWidth="9" defaultRowHeight="15.75"/>
  <cols>
    <col min="1" max="1" width="30.5" style="103" customWidth="1"/>
    <col min="2" max="2" width="11.875" style="103" customWidth="1"/>
    <col min="3" max="3" width="9.375" style="103" customWidth="1"/>
    <col min="4" max="4" width="11.25" style="103" customWidth="1"/>
    <col min="5" max="5" width="10" style="104" hidden="1" customWidth="1"/>
    <col min="6" max="6" width="11.5" style="103" customWidth="1"/>
    <col min="7" max="13" width="9" style="105" hidden="1" customWidth="1"/>
    <col min="14" max="14" width="3.125" style="105" customWidth="1"/>
    <col min="15" max="15" width="1.25" style="105" customWidth="1"/>
    <col min="16" max="16" width="1.5" style="105" customWidth="1"/>
    <col min="17" max="16384" width="9" style="105"/>
  </cols>
  <sheetData>
    <row r="1" ht="30" customHeight="1" spans="1:13">
      <c r="A1" s="63" t="s">
        <v>168</v>
      </c>
      <c r="B1" s="63"/>
      <c r="C1" s="63"/>
      <c r="D1" s="63"/>
      <c r="E1" s="64"/>
      <c r="F1" s="63"/>
    </row>
    <row r="2" ht="20.45" customHeight="1" spans="1:13">
      <c r="A2" s="65"/>
      <c r="B2" s="65"/>
      <c r="C2" s="65"/>
      <c r="D2" s="106" t="s">
        <v>7</v>
      </c>
      <c r="E2" s="107"/>
      <c r="F2" s="106"/>
    </row>
    <row r="3" s="100" customFormat="1" ht="35.65" customHeight="1" spans="1:13">
      <c r="A3" s="108" t="s">
        <v>8</v>
      </c>
      <c r="B3" s="108" t="s">
        <v>40</v>
      </c>
      <c r="C3" s="108" t="s">
        <v>10</v>
      </c>
      <c r="D3" s="108" t="s">
        <v>11</v>
      </c>
      <c r="E3" s="109" t="s">
        <v>12</v>
      </c>
      <c r="F3" s="108" t="s">
        <v>42</v>
      </c>
      <c r="H3" s="110"/>
    </row>
    <row r="4" ht="21.75" customHeight="1" spans="1:13">
      <c r="A4" s="111" t="s">
        <v>169</v>
      </c>
      <c r="B4" s="112">
        <f>SUM(B5:B26)</f>
        <v>311362</v>
      </c>
      <c r="C4" s="112">
        <f>SUM(C5:C26)</f>
        <v>289779</v>
      </c>
      <c r="D4" s="113">
        <f>C4/B4*100</f>
        <v>93.0681971467295</v>
      </c>
      <c r="E4" s="114">
        <f>SUM(E5:E26)-16605</f>
        <v>288979</v>
      </c>
      <c r="F4" s="113">
        <f>C4/E4*100-100</f>
        <v>0.276836725159967</v>
      </c>
      <c r="G4" s="105">
        <f>SUM(G5:G26)</f>
        <v>29625</v>
      </c>
      <c r="H4" s="105">
        <f t="shared" ref="H4:J4" si="0">SUM(H5:H26)</f>
        <v>50017</v>
      </c>
      <c r="I4" s="105">
        <f t="shared" si="0"/>
        <v>240</v>
      </c>
      <c r="J4" s="105">
        <f t="shared" si="0"/>
        <v>338</v>
      </c>
      <c r="K4" s="103">
        <f>+G4+I4+J4</f>
        <v>30203</v>
      </c>
      <c r="M4" s="103"/>
    </row>
    <row r="5" ht="21.75" customHeight="1" spans="1:13">
      <c r="A5" s="115" t="s">
        <v>170</v>
      </c>
      <c r="B5" s="116">
        <v>42064</v>
      </c>
      <c r="C5" s="117">
        <v>41531</v>
      </c>
      <c r="D5" s="118">
        <f>C5/B5*100</f>
        <v>98.7328832255611</v>
      </c>
      <c r="E5" s="119">
        <v>36240</v>
      </c>
      <c r="F5" s="118">
        <f t="shared" ref="F5:F18" si="1">C5/E5*100-100</f>
        <v>14.5998896247241</v>
      </c>
      <c r="G5" s="105">
        <v>51</v>
      </c>
      <c r="H5" s="120"/>
      <c r="K5" s="103">
        <f>+G5+I5+J5</f>
        <v>51</v>
      </c>
    </row>
    <row r="6" ht="21.75" customHeight="1" spans="1:13">
      <c r="A6" s="115" t="s">
        <v>171</v>
      </c>
      <c r="B6" s="116">
        <v>552</v>
      </c>
      <c r="C6" s="117">
        <v>552</v>
      </c>
      <c r="D6" s="118"/>
      <c r="E6" s="119">
        <v>626</v>
      </c>
      <c r="F6" s="118"/>
      <c r="H6" s="120"/>
      <c r="K6" s="103"/>
    </row>
    <row r="7" ht="21.75" customHeight="1" spans="1:13">
      <c r="A7" s="121" t="s">
        <v>172</v>
      </c>
      <c r="B7" s="122">
        <v>12942</v>
      </c>
      <c r="C7" s="117">
        <v>12820</v>
      </c>
      <c r="D7" s="118">
        <f>C7/B7*100</f>
        <v>99.0573327151909</v>
      </c>
      <c r="E7" s="119">
        <v>12359</v>
      </c>
      <c r="F7" s="118">
        <f t="shared" si="1"/>
        <v>3.73007524880653</v>
      </c>
      <c r="H7" s="120"/>
      <c r="K7" s="103">
        <f t="shared" ref="K7:K26" si="2">+G7+I7+J7</f>
        <v>0</v>
      </c>
    </row>
    <row r="8" ht="21.75" customHeight="1" spans="1:13">
      <c r="A8" s="121" t="s">
        <v>95</v>
      </c>
      <c r="B8" s="122">
        <v>25238</v>
      </c>
      <c r="C8" s="117">
        <v>24906</v>
      </c>
      <c r="D8" s="118">
        <f t="shared" ref="D8:D18" si="3">C8/B8*100</f>
        <v>98.6845233378239</v>
      </c>
      <c r="E8" s="119">
        <v>24448</v>
      </c>
      <c r="F8" s="118">
        <f t="shared" si="1"/>
        <v>1.87336387434556</v>
      </c>
      <c r="G8" s="105">
        <v>6</v>
      </c>
      <c r="H8" s="120"/>
      <c r="K8" s="103">
        <f t="shared" si="2"/>
        <v>6</v>
      </c>
    </row>
    <row r="9" ht="21.75" customHeight="1" spans="1:13">
      <c r="A9" s="121" t="s">
        <v>173</v>
      </c>
      <c r="B9" s="122">
        <v>6437</v>
      </c>
      <c r="C9" s="117">
        <v>5907</v>
      </c>
      <c r="D9" s="118">
        <f t="shared" si="3"/>
        <v>91.7663507845269</v>
      </c>
      <c r="E9" s="119">
        <v>5625</v>
      </c>
      <c r="F9" s="118">
        <f t="shared" si="1"/>
        <v>5.01333333333334</v>
      </c>
      <c r="G9" s="105">
        <f>325</f>
        <v>325</v>
      </c>
      <c r="H9" s="120"/>
      <c r="I9" s="105">
        <v>50</v>
      </c>
      <c r="K9" s="103">
        <f t="shared" si="2"/>
        <v>375</v>
      </c>
    </row>
    <row r="10" ht="21.75" customHeight="1" spans="1:13">
      <c r="A10" s="121" t="s">
        <v>174</v>
      </c>
      <c r="B10" s="122">
        <v>8967</v>
      </c>
      <c r="C10" s="117">
        <v>8530</v>
      </c>
      <c r="D10" s="118">
        <f t="shared" si="3"/>
        <v>95.126575220252</v>
      </c>
      <c r="E10" s="119">
        <v>9250</v>
      </c>
      <c r="F10" s="118">
        <f t="shared" si="1"/>
        <v>-7.78378378378378</v>
      </c>
      <c r="G10" s="105">
        <f>159</f>
        <v>159</v>
      </c>
      <c r="H10" s="120"/>
      <c r="I10" s="105">
        <v>10</v>
      </c>
      <c r="J10" s="105">
        <f>26+86</f>
        <v>112</v>
      </c>
      <c r="K10" s="103">
        <f t="shared" si="2"/>
        <v>281</v>
      </c>
    </row>
    <row r="11" ht="21.75" customHeight="1" spans="1:13">
      <c r="A11" s="121" t="s">
        <v>99</v>
      </c>
      <c r="B11" s="122">
        <v>36457</v>
      </c>
      <c r="C11" s="117">
        <v>35689</v>
      </c>
      <c r="D11" s="118">
        <f t="shared" si="3"/>
        <v>97.8934086732315</v>
      </c>
      <c r="E11" s="119">
        <v>30898</v>
      </c>
      <c r="F11" s="118">
        <f t="shared" si="1"/>
        <v>15.5058579843355</v>
      </c>
      <c r="G11" s="105">
        <v>90</v>
      </c>
      <c r="H11" s="120"/>
      <c r="K11" s="103">
        <f t="shared" si="2"/>
        <v>90</v>
      </c>
    </row>
    <row r="12" ht="21.75" customHeight="1" spans="1:13">
      <c r="A12" s="121" t="s">
        <v>175</v>
      </c>
      <c r="B12" s="122">
        <v>95974</v>
      </c>
      <c r="C12" s="117">
        <v>91662</v>
      </c>
      <c r="D12" s="118">
        <f t="shared" si="3"/>
        <v>95.5071165107217</v>
      </c>
      <c r="E12" s="119">
        <v>96133</v>
      </c>
      <c r="F12" s="118">
        <f t="shared" si="1"/>
        <v>-4.6508483039123</v>
      </c>
      <c r="G12" s="105">
        <f>2341</f>
        <v>2341</v>
      </c>
      <c r="H12" s="120">
        <v>2</v>
      </c>
      <c r="I12" s="105">
        <v>180</v>
      </c>
      <c r="J12" s="105">
        <v>32</v>
      </c>
      <c r="K12" s="103">
        <f t="shared" si="2"/>
        <v>2553</v>
      </c>
    </row>
    <row r="13" ht="21.75" customHeight="1" spans="1:13">
      <c r="A13" s="121" t="s">
        <v>100</v>
      </c>
      <c r="B13" s="122">
        <v>15278</v>
      </c>
      <c r="C13" s="117">
        <v>10886</v>
      </c>
      <c r="D13" s="118">
        <f t="shared" si="3"/>
        <v>71.2527817777196</v>
      </c>
      <c r="E13" s="119">
        <v>24167</v>
      </c>
      <c r="F13" s="118">
        <f t="shared" si="1"/>
        <v>-54.9551040675301</v>
      </c>
      <c r="G13" s="105">
        <f>2636</f>
        <v>2636</v>
      </c>
      <c r="H13" s="120"/>
      <c r="J13" s="105">
        <v>56</v>
      </c>
      <c r="K13" s="103">
        <f t="shared" si="2"/>
        <v>2692</v>
      </c>
    </row>
    <row r="14" ht="21.75" customHeight="1" spans="1:13">
      <c r="A14" s="121" t="s">
        <v>176</v>
      </c>
      <c r="B14" s="122">
        <v>2241</v>
      </c>
      <c r="C14" s="117">
        <v>2241</v>
      </c>
      <c r="D14" s="118">
        <f t="shared" si="3"/>
        <v>100</v>
      </c>
      <c r="E14" s="119">
        <v>1994</v>
      </c>
      <c r="F14" s="118">
        <f t="shared" si="1"/>
        <v>12.3871614844534</v>
      </c>
      <c r="G14" s="105">
        <v>18637</v>
      </c>
      <c r="H14" s="120"/>
      <c r="K14" s="103">
        <f t="shared" si="2"/>
        <v>18637</v>
      </c>
    </row>
    <row r="15" ht="21.75" customHeight="1" spans="1:13">
      <c r="A15" s="121" t="s">
        <v>177</v>
      </c>
      <c r="B15" s="122">
        <v>22999</v>
      </c>
      <c r="C15" s="117">
        <v>19815</v>
      </c>
      <c r="D15" s="118">
        <f t="shared" si="3"/>
        <v>86.155919822601</v>
      </c>
      <c r="E15" s="119">
        <v>19193</v>
      </c>
      <c r="F15" s="118">
        <f t="shared" si="1"/>
        <v>3.24076486218934</v>
      </c>
      <c r="H15" s="120"/>
      <c r="K15" s="103">
        <f t="shared" si="2"/>
        <v>0</v>
      </c>
    </row>
    <row r="16" ht="21.75" customHeight="1" spans="1:13">
      <c r="A16" s="121" t="s">
        <v>178</v>
      </c>
      <c r="B16" s="122">
        <v>2872</v>
      </c>
      <c r="C16" s="117">
        <v>2742</v>
      </c>
      <c r="D16" s="118">
        <f t="shared" si="3"/>
        <v>95.4735376044568</v>
      </c>
      <c r="E16" s="119">
        <v>3390</v>
      </c>
      <c r="F16" s="118">
        <f t="shared" si="1"/>
        <v>-19.1150442477876</v>
      </c>
      <c r="G16" s="105">
        <f>4333</f>
        <v>4333</v>
      </c>
      <c r="H16" s="120"/>
      <c r="J16" s="105">
        <v>138</v>
      </c>
      <c r="K16" s="103">
        <f t="shared" si="2"/>
        <v>4471</v>
      </c>
    </row>
    <row r="17" ht="21.75" customHeight="1" spans="1:11">
      <c r="A17" s="121" t="s">
        <v>115</v>
      </c>
      <c r="B17" s="122">
        <v>5670</v>
      </c>
      <c r="C17" s="117">
        <v>3513</v>
      </c>
      <c r="D17" s="118">
        <f t="shared" si="3"/>
        <v>61.957671957672</v>
      </c>
      <c r="E17" s="119">
        <v>2611</v>
      </c>
      <c r="F17" s="118">
        <f t="shared" si="1"/>
        <v>34.5461509000383</v>
      </c>
      <c r="G17" s="105">
        <v>845</v>
      </c>
      <c r="H17" s="120">
        <v>43888</v>
      </c>
      <c r="K17" s="103">
        <f t="shared" si="2"/>
        <v>845</v>
      </c>
    </row>
    <row r="18" ht="21.75" customHeight="1" spans="1:11">
      <c r="A18" s="115" t="s">
        <v>179</v>
      </c>
      <c r="B18" s="122">
        <v>1105</v>
      </c>
      <c r="C18" s="117">
        <v>1099</v>
      </c>
      <c r="D18" s="118">
        <f t="shared" si="3"/>
        <v>99.4570135746606</v>
      </c>
      <c r="E18" s="119">
        <v>1329</v>
      </c>
      <c r="F18" s="118">
        <f t="shared" si="1"/>
        <v>-17.306245297216</v>
      </c>
      <c r="G18" s="105">
        <v>111</v>
      </c>
      <c r="H18" s="120"/>
      <c r="K18" s="103">
        <f t="shared" si="2"/>
        <v>111</v>
      </c>
    </row>
    <row r="19" ht="21.75" customHeight="1" spans="1:11">
      <c r="A19" s="115" t="s">
        <v>180</v>
      </c>
      <c r="B19" s="122">
        <v>2456</v>
      </c>
      <c r="C19" s="117">
        <v>642</v>
      </c>
      <c r="D19" s="118"/>
      <c r="E19" s="119">
        <v>5</v>
      </c>
      <c r="F19" s="118"/>
      <c r="G19" s="105">
        <v>50</v>
      </c>
      <c r="H19" s="120"/>
      <c r="K19" s="103">
        <f t="shared" si="2"/>
        <v>50</v>
      </c>
    </row>
    <row r="20" ht="21.75" customHeight="1" spans="1:11">
      <c r="A20" s="115" t="s">
        <v>181</v>
      </c>
      <c r="B20" s="122">
        <v>2679</v>
      </c>
      <c r="C20" s="117">
        <v>2111</v>
      </c>
      <c r="D20" s="118">
        <f t="shared" ref="D20:D26" si="4">C20/B20*100</f>
        <v>78.7980589772303</v>
      </c>
      <c r="E20" s="119">
        <v>1915</v>
      </c>
      <c r="F20" s="118">
        <f t="shared" ref="F20:F26" si="5">C20/E20*100-100</f>
        <v>10.2349869451697</v>
      </c>
      <c r="H20" s="120"/>
      <c r="K20" s="103">
        <f t="shared" si="2"/>
        <v>0</v>
      </c>
    </row>
    <row r="21" ht="21.75" customHeight="1" spans="1:11">
      <c r="A21" s="115" t="s">
        <v>116</v>
      </c>
      <c r="B21" s="122">
        <v>8693</v>
      </c>
      <c r="C21" s="117">
        <v>8564</v>
      </c>
      <c r="D21" s="118">
        <f t="shared" si="4"/>
        <v>98.5160473944553</v>
      </c>
      <c r="E21" s="119">
        <v>9344</v>
      </c>
      <c r="F21" s="118">
        <f t="shared" si="5"/>
        <v>-8.34760273972603</v>
      </c>
      <c r="G21" s="105">
        <v>41</v>
      </c>
      <c r="H21" s="120">
        <v>6127</v>
      </c>
      <c r="K21" s="103">
        <f t="shared" si="2"/>
        <v>41</v>
      </c>
    </row>
    <row r="22" s="101" customFormat="1" ht="21.75" customHeight="1" spans="1:11">
      <c r="A22" s="115" t="s">
        <v>182</v>
      </c>
      <c r="B22" s="122">
        <v>2232</v>
      </c>
      <c r="C22" s="117">
        <v>2232</v>
      </c>
      <c r="D22" s="118">
        <f t="shared" si="4"/>
        <v>100</v>
      </c>
      <c r="E22" s="119">
        <v>1954</v>
      </c>
      <c r="F22" s="118">
        <f t="shared" si="5"/>
        <v>14.2272262026612</v>
      </c>
      <c r="H22" s="120"/>
      <c r="K22" s="103">
        <f t="shared" si="2"/>
        <v>0</v>
      </c>
    </row>
    <row r="23" ht="21.75" customHeight="1" spans="1:11">
      <c r="A23" s="115" t="s">
        <v>183</v>
      </c>
      <c r="B23" s="122">
        <v>9585</v>
      </c>
      <c r="C23" s="117">
        <v>7416</v>
      </c>
      <c r="D23" s="118">
        <f t="shared" si="4"/>
        <v>77.3708920187793</v>
      </c>
      <c r="E23" s="119">
        <v>10119</v>
      </c>
      <c r="F23" s="118">
        <f t="shared" si="5"/>
        <v>-26.712125704121</v>
      </c>
      <c r="H23" s="120"/>
      <c r="K23" s="103">
        <f t="shared" si="2"/>
        <v>0</v>
      </c>
    </row>
    <row r="24" ht="21.75" customHeight="1" spans="1:11">
      <c r="A24" s="115" t="s">
        <v>148</v>
      </c>
      <c r="B24" s="122"/>
      <c r="C24" s="117"/>
      <c r="D24" s="118"/>
      <c r="E24" s="119">
        <v>7140</v>
      </c>
      <c r="F24" s="118"/>
      <c r="H24" s="120"/>
      <c r="K24" s="103"/>
    </row>
    <row r="25" ht="24.75" customHeight="1" spans="1:11">
      <c r="A25" s="115" t="s">
        <v>184</v>
      </c>
      <c r="B25" s="116">
        <v>6909</v>
      </c>
      <c r="C25" s="117">
        <v>6909</v>
      </c>
      <c r="D25" s="118">
        <f t="shared" si="4"/>
        <v>100</v>
      </c>
      <c r="E25" s="119">
        <v>6826</v>
      </c>
      <c r="F25" s="118">
        <f t="shared" si="5"/>
        <v>1.21593905654849</v>
      </c>
      <c r="H25" s="120"/>
      <c r="K25" s="103">
        <f t="shared" si="2"/>
        <v>0</v>
      </c>
    </row>
    <row r="26" s="102" customFormat="1" ht="24.95" customHeight="1" spans="1:11">
      <c r="A26" s="123" t="s">
        <v>185</v>
      </c>
      <c r="B26" s="116">
        <v>12</v>
      </c>
      <c r="C26" s="124">
        <v>12</v>
      </c>
      <c r="D26" s="118">
        <f t="shared" si="4"/>
        <v>100</v>
      </c>
      <c r="E26" s="125">
        <v>18</v>
      </c>
      <c r="F26" s="118">
        <f t="shared" si="5"/>
        <v>-33.3333333333333</v>
      </c>
      <c r="K26" s="103">
        <f t="shared" si="2"/>
        <v>0</v>
      </c>
    </row>
    <row r="27" spans="1:11">
      <c r="A27" s="126" t="s">
        <v>67</v>
      </c>
      <c r="B27" s="127"/>
      <c r="C27" s="127"/>
      <c r="D27" s="127"/>
      <c r="E27" s="127"/>
      <c r="F27" s="127"/>
    </row>
  </sheetData>
  <autoFilter xmlns:etc="http://www.wps.cn/officeDocument/2017/etCustomData" ref="A3:M27" etc:filterBottomFollowUsedRange="0">
    <extLst/>
  </autoFilter>
  <mergeCells count="3">
    <mergeCell ref="A1:F1"/>
    <mergeCell ref="D2:F2"/>
    <mergeCell ref="A27:F27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M38"/>
  <sheetViews>
    <sheetView showGridLines="0" showZeros="0" tabSelected="1" zoomScale="70" zoomScaleNormal="70" workbookViewId="0">
      <selection activeCell="J30" sqref="J30"/>
    </sheetView>
  </sheetViews>
  <sheetFormatPr defaultColWidth="8.75" defaultRowHeight="14.25"/>
  <cols>
    <col min="1" max="1" width="34" style="61" customWidth="1"/>
    <col min="2" max="2" width="10.5" style="61" customWidth="1"/>
    <col min="3" max="3" width="11.5" style="61" customWidth="1"/>
    <col min="4" max="4" width="10.5" style="61" customWidth="1"/>
    <col min="5" max="5" width="8.625" style="62" hidden="1" customWidth="1"/>
    <col min="6" max="6" width="10.125" style="61" customWidth="1"/>
    <col min="7" max="7" width="52" style="61" hidden="1" customWidth="1"/>
    <col min="8" max="9" width="9" style="41" customWidth="1"/>
    <col min="10" max="10" width="11.5" style="41" customWidth="1"/>
    <col min="11" max="26" width="9" style="41" customWidth="1"/>
    <col min="27" max="16384" width="8.75" style="41"/>
  </cols>
  <sheetData>
    <row r="1" ht="30" customHeight="1" spans="1:13">
      <c r="A1" s="63" t="s">
        <v>186</v>
      </c>
      <c r="B1" s="63"/>
      <c r="C1" s="63"/>
      <c r="D1" s="63"/>
      <c r="E1" s="64"/>
      <c r="F1" s="63"/>
    </row>
    <row r="2" ht="18" customHeight="1" spans="1:13">
      <c r="A2" s="65"/>
      <c r="B2" s="65"/>
      <c r="C2" s="65"/>
      <c r="D2" s="66" t="s">
        <v>7</v>
      </c>
      <c r="E2" s="67"/>
      <c r="F2" s="66"/>
      <c r="G2" s="68"/>
    </row>
    <row r="3" s="50" customFormat="1" ht="31.5" customHeight="1" spans="1:13">
      <c r="A3" s="11" t="s">
        <v>8</v>
      </c>
      <c r="B3" s="11" t="s">
        <v>40</v>
      </c>
      <c r="C3" s="11" t="s">
        <v>10</v>
      </c>
      <c r="D3" s="11" t="s">
        <v>11</v>
      </c>
      <c r="E3" s="12" t="s">
        <v>10</v>
      </c>
      <c r="F3" s="11" t="s">
        <v>13</v>
      </c>
      <c r="G3" s="69"/>
      <c r="I3" s="70"/>
      <c r="J3" s="70"/>
      <c r="K3" s="15"/>
      <c r="L3" s="15"/>
    </row>
    <row r="4" ht="30" customHeight="1" spans="1:13">
      <c r="A4" s="71" t="s">
        <v>75</v>
      </c>
      <c r="B4" s="72">
        <v>16527</v>
      </c>
      <c r="C4" s="72">
        <f>SUM(C13:C18)</f>
        <v>20375</v>
      </c>
      <c r="D4" s="73">
        <f>C4/B4*100</f>
        <v>123.283112482604</v>
      </c>
      <c r="E4" s="74">
        <f>SUM(E13:E18)</f>
        <v>17122</v>
      </c>
      <c r="F4" s="73">
        <f>(C4-E4)/E4*100</f>
        <v>18.9989487209438</v>
      </c>
      <c r="G4" s="75"/>
      <c r="I4" s="76"/>
      <c r="J4" s="77"/>
      <c r="K4" s="76"/>
      <c r="L4" s="78"/>
      <c r="M4" s="76"/>
    </row>
    <row r="5" ht="31.5" hidden="1" customHeight="1" spans="1:13">
      <c r="A5" s="79" t="s">
        <v>76</v>
      </c>
      <c r="B5" s="80">
        <v>0</v>
      </c>
      <c r="C5" s="80"/>
      <c r="D5" s="73" t="e">
        <f t="shared" ref="D5:D13" si="0">C5/B5*100</f>
        <v>#DIV/0!</v>
      </c>
      <c r="E5" s="81"/>
      <c r="F5" s="73" t="e">
        <f t="shared" ref="F5:F33" si="1">(C5-E5)/E5*100</f>
        <v>#DIV/0!</v>
      </c>
      <c r="G5" s="75"/>
      <c r="I5" s="76"/>
      <c r="J5" s="77"/>
      <c r="K5" s="76"/>
      <c r="L5" s="76"/>
      <c r="M5" s="76"/>
    </row>
    <row r="6" ht="31.5" hidden="1" customHeight="1" spans="1:13">
      <c r="A6" s="79" t="s">
        <v>187</v>
      </c>
      <c r="B6" s="80">
        <v>0</v>
      </c>
      <c r="C6" s="80"/>
      <c r="D6" s="73" t="e">
        <f t="shared" si="0"/>
        <v>#DIV/0!</v>
      </c>
      <c r="E6" s="81"/>
      <c r="F6" s="73" t="e">
        <f t="shared" si="1"/>
        <v>#DIV/0!</v>
      </c>
      <c r="G6" s="82"/>
      <c r="I6" s="76"/>
      <c r="J6" s="77"/>
      <c r="K6" s="76"/>
      <c r="L6" s="76"/>
      <c r="M6" s="76"/>
    </row>
    <row r="7" ht="31.5" hidden="1" customHeight="1" spans="1:13">
      <c r="A7" s="79" t="s">
        <v>77</v>
      </c>
      <c r="B7" s="80">
        <v>0</v>
      </c>
      <c r="C7" s="80"/>
      <c r="D7" s="73" t="e">
        <f t="shared" si="0"/>
        <v>#DIV/0!</v>
      </c>
      <c r="E7" s="81"/>
      <c r="F7" s="73" t="e">
        <f t="shared" si="1"/>
        <v>#DIV/0!</v>
      </c>
      <c r="G7" s="75"/>
      <c r="I7" s="76"/>
      <c r="J7" s="77"/>
      <c r="K7" s="76"/>
      <c r="L7" s="76"/>
      <c r="M7" s="76"/>
    </row>
    <row r="8" ht="31.5" hidden="1" customHeight="1" spans="1:13">
      <c r="A8" s="79" t="s">
        <v>78</v>
      </c>
      <c r="B8" s="80">
        <v>0</v>
      </c>
      <c r="C8" s="80"/>
      <c r="D8" s="73" t="e">
        <f t="shared" si="0"/>
        <v>#DIV/0!</v>
      </c>
      <c r="E8" s="81"/>
      <c r="F8" s="73" t="e">
        <f t="shared" si="1"/>
        <v>#DIV/0!</v>
      </c>
      <c r="G8" s="75"/>
      <c r="I8" s="76"/>
      <c r="J8" s="77"/>
      <c r="K8" s="76"/>
      <c r="L8" s="76"/>
      <c r="M8" s="76"/>
    </row>
    <row r="9" ht="31.5" hidden="1" customHeight="1" spans="1:13">
      <c r="A9" s="79" t="s">
        <v>79</v>
      </c>
      <c r="B9" s="80">
        <v>0</v>
      </c>
      <c r="C9" s="80"/>
      <c r="D9" s="73" t="e">
        <f t="shared" si="0"/>
        <v>#DIV/0!</v>
      </c>
      <c r="E9" s="81"/>
      <c r="F9" s="73" t="e">
        <f t="shared" si="1"/>
        <v>#DIV/0!</v>
      </c>
      <c r="G9" s="82"/>
      <c r="I9" s="76"/>
      <c r="J9" s="77"/>
      <c r="K9" s="76"/>
      <c r="L9" s="76"/>
      <c r="M9" s="76"/>
    </row>
    <row r="10" s="50" customFormat="1" ht="31.5" hidden="1" customHeight="1" spans="1:13">
      <c r="A10" s="79" t="s">
        <v>81</v>
      </c>
      <c r="B10" s="80">
        <v>0</v>
      </c>
      <c r="C10" s="80"/>
      <c r="D10" s="73" t="e">
        <f t="shared" si="0"/>
        <v>#DIV/0!</v>
      </c>
      <c r="E10" s="81"/>
      <c r="F10" s="73" t="e">
        <f t="shared" si="1"/>
        <v>#DIV/0!</v>
      </c>
      <c r="G10" s="83"/>
      <c r="I10" s="78"/>
      <c r="J10" s="77"/>
      <c r="K10" s="78"/>
      <c r="L10" s="78"/>
      <c r="M10" s="78"/>
    </row>
    <row r="11" ht="31.5" hidden="1" customHeight="1" spans="1:13">
      <c r="A11" s="79" t="s">
        <v>188</v>
      </c>
      <c r="B11" s="80">
        <v>0</v>
      </c>
      <c r="C11" s="80"/>
      <c r="D11" s="73" t="e">
        <f t="shared" si="0"/>
        <v>#DIV/0!</v>
      </c>
      <c r="E11" s="81"/>
      <c r="F11" s="73" t="e">
        <f t="shared" si="1"/>
        <v>#DIV/0!</v>
      </c>
      <c r="G11" s="69"/>
      <c r="I11" s="76"/>
      <c r="J11" s="77"/>
      <c r="K11" s="76"/>
      <c r="L11" s="76"/>
      <c r="M11" s="76"/>
    </row>
    <row r="12" ht="31.5" hidden="1" customHeight="1" spans="1:13">
      <c r="A12" s="79" t="s">
        <v>189</v>
      </c>
      <c r="B12" s="80"/>
      <c r="C12" s="80"/>
      <c r="D12" s="73" t="e">
        <f t="shared" si="0"/>
        <v>#DIV/0!</v>
      </c>
      <c r="E12" s="81"/>
      <c r="F12" s="73" t="e">
        <f t="shared" si="1"/>
        <v>#DIV/0!</v>
      </c>
      <c r="G12" s="82"/>
      <c r="I12" s="76"/>
      <c r="J12" s="77"/>
      <c r="K12" s="76"/>
      <c r="L12" s="76"/>
      <c r="M12" s="76"/>
    </row>
    <row r="13" ht="34" customHeight="1" spans="1:13">
      <c r="A13" s="79" t="s">
        <v>190</v>
      </c>
      <c r="B13" s="80">
        <v>5000</v>
      </c>
      <c r="C13" s="80">
        <v>7142</v>
      </c>
      <c r="D13" s="84">
        <f t="shared" si="0"/>
        <v>142.84</v>
      </c>
      <c r="E13" s="81">
        <v>6132</v>
      </c>
      <c r="F13" s="84">
        <f t="shared" si="1"/>
        <v>16.470971950424</v>
      </c>
      <c r="G13" s="75"/>
      <c r="I13" s="76"/>
      <c r="J13" s="77"/>
      <c r="K13" s="76"/>
      <c r="L13" s="76"/>
      <c r="M13" s="76"/>
    </row>
    <row r="14" ht="34" customHeight="1" spans="1:13">
      <c r="A14" s="79" t="s">
        <v>191</v>
      </c>
      <c r="B14" s="80"/>
      <c r="C14" s="80">
        <v>28</v>
      </c>
      <c r="D14" s="84"/>
      <c r="E14" s="81">
        <v>31</v>
      </c>
      <c r="F14" s="84">
        <f t="shared" ref="F14:F18" si="2">(C14-E14)/E14*100</f>
        <v>-9.67741935483871</v>
      </c>
      <c r="G14" s="75"/>
      <c r="I14" s="76"/>
      <c r="J14" s="77"/>
      <c r="K14" s="76"/>
      <c r="L14" s="76"/>
      <c r="M14" s="76"/>
    </row>
    <row r="15" ht="34" customHeight="1" spans="1:13">
      <c r="A15" s="79" t="s">
        <v>192</v>
      </c>
      <c r="B15" s="80">
        <v>250</v>
      </c>
      <c r="C15" s="80">
        <v>395</v>
      </c>
      <c r="D15" s="84">
        <f t="shared" ref="D15:D18" si="3">C15/B15*100</f>
        <v>158</v>
      </c>
      <c r="E15" s="81">
        <v>426</v>
      </c>
      <c r="F15" s="84">
        <f t="shared" si="2"/>
        <v>-7.27699530516432</v>
      </c>
      <c r="G15" s="75"/>
      <c r="I15" s="76"/>
      <c r="J15" s="77"/>
      <c r="K15" s="76"/>
      <c r="L15" s="76"/>
      <c r="M15" s="76"/>
    </row>
    <row r="16" ht="34" customHeight="1" spans="1:13">
      <c r="A16" s="79" t="s">
        <v>193</v>
      </c>
      <c r="B16" s="80">
        <v>6500</v>
      </c>
      <c r="C16" s="80">
        <v>6000</v>
      </c>
      <c r="D16" s="84">
        <f t="shared" si="3"/>
        <v>92.3076923076923</v>
      </c>
      <c r="E16" s="81">
        <v>5492</v>
      </c>
      <c r="F16" s="84">
        <f t="shared" si="2"/>
        <v>9.24981791697014</v>
      </c>
      <c r="G16"/>
      <c r="H16"/>
      <c r="I16" s="76"/>
      <c r="J16" s="77"/>
      <c r="K16" s="76"/>
      <c r="L16" s="76"/>
      <c r="M16" s="76"/>
    </row>
    <row r="17" ht="34" hidden="1" customHeight="1" spans="1:13">
      <c r="A17" s="85" t="s">
        <v>194</v>
      </c>
      <c r="B17" s="80"/>
      <c r="C17" s="80"/>
      <c r="D17" s="84" t="e">
        <f t="shared" si="3"/>
        <v>#DIV/0!</v>
      </c>
      <c r="E17" s="81"/>
      <c r="F17" s="84" t="e">
        <f t="shared" si="2"/>
        <v>#DIV/0!</v>
      </c>
      <c r="G17"/>
      <c r="H17"/>
      <c r="I17" s="76"/>
      <c r="J17" s="77"/>
      <c r="K17" s="76"/>
      <c r="L17" s="76"/>
      <c r="M17" s="76"/>
    </row>
    <row r="18" ht="34" customHeight="1" spans="1:13">
      <c r="A18" s="79" t="s">
        <v>195</v>
      </c>
      <c r="B18" s="80">
        <v>4777</v>
      </c>
      <c r="C18" s="80">
        <v>6810</v>
      </c>
      <c r="D18" s="84">
        <f t="shared" si="3"/>
        <v>142.558090851999</v>
      </c>
      <c r="E18" s="81">
        <v>5041</v>
      </c>
      <c r="F18" s="84">
        <f t="shared" si="2"/>
        <v>35.0922436024598</v>
      </c>
      <c r="G18"/>
      <c r="H18"/>
      <c r="I18" s="76"/>
      <c r="J18" s="77"/>
      <c r="K18" s="76"/>
      <c r="L18" s="76"/>
      <c r="M18" s="76"/>
    </row>
    <row r="19" ht="34" customHeight="1" spans="1:13">
      <c r="A19" s="86" t="s">
        <v>94</v>
      </c>
      <c r="B19" s="72">
        <f>+SUM(B20:B38)</f>
        <v>120731</v>
      </c>
      <c r="C19" s="72">
        <f>SUM(C20:C38)</f>
        <v>111952</v>
      </c>
      <c r="D19" s="87">
        <f t="shared" ref="D19:D33" si="4">C19/B19*100</f>
        <v>92.728462449578</v>
      </c>
      <c r="E19" s="72">
        <f>SUM(E20:E38)</f>
        <v>42213</v>
      </c>
      <c r="F19" s="73">
        <f t="shared" si="1"/>
        <v>165.207400563807</v>
      </c>
      <c r="G19"/>
      <c r="H19"/>
      <c r="I19" s="76"/>
      <c r="J19" s="77"/>
      <c r="K19" s="76"/>
      <c r="L19" s="76"/>
      <c r="M19" s="76"/>
    </row>
    <row r="20" ht="34" customHeight="1" spans="1:13">
      <c r="A20" s="88" t="s">
        <v>196</v>
      </c>
      <c r="B20" s="89">
        <v>3591</v>
      </c>
      <c r="C20" s="90">
        <v>1340</v>
      </c>
      <c r="D20" s="91">
        <f t="shared" si="4"/>
        <v>37.3155109997215</v>
      </c>
      <c r="E20" s="92"/>
      <c r="F20" s="84"/>
      <c r="G20"/>
      <c r="H20"/>
      <c r="I20" s="76"/>
      <c r="J20" s="77"/>
      <c r="K20" s="76"/>
      <c r="L20" s="76"/>
      <c r="M20" s="76"/>
    </row>
    <row r="21" ht="34" customHeight="1" spans="1:13">
      <c r="A21" s="88" t="s">
        <v>197</v>
      </c>
      <c r="B21" s="93">
        <v>100</v>
      </c>
      <c r="C21" s="94">
        <v>29</v>
      </c>
      <c r="D21" s="91">
        <f t="shared" si="4"/>
        <v>29</v>
      </c>
      <c r="E21" s="92"/>
      <c r="F21" s="84"/>
      <c r="G21"/>
      <c r="H21"/>
      <c r="K21" s="76"/>
    </row>
    <row r="22" ht="34" customHeight="1" spans="1:13">
      <c r="A22" s="88" t="s">
        <v>198</v>
      </c>
      <c r="B22" s="93">
        <v>21035</v>
      </c>
      <c r="C22" s="94">
        <v>16853</v>
      </c>
      <c r="D22" s="91">
        <f t="shared" si="4"/>
        <v>80.1188495364868</v>
      </c>
      <c r="E22" s="92"/>
      <c r="F22" s="84"/>
      <c r="G22"/>
      <c r="H22"/>
      <c r="K22" s="76"/>
    </row>
    <row r="23" ht="34" hidden="1" customHeight="1" spans="1:13">
      <c r="A23" s="88" t="s">
        <v>199</v>
      </c>
      <c r="B23" s="93"/>
      <c r="C23" s="94"/>
      <c r="D23" s="91" t="e">
        <f t="shared" si="4"/>
        <v>#DIV/0!</v>
      </c>
      <c r="E23" s="92"/>
      <c r="F23" s="84" t="e">
        <f t="shared" si="1"/>
        <v>#DIV/0!</v>
      </c>
      <c r="G23"/>
      <c r="H23" s="95"/>
      <c r="K23" s="76"/>
    </row>
    <row r="24" ht="34" hidden="1" customHeight="1" spans="1:13">
      <c r="A24" s="88" t="s">
        <v>200</v>
      </c>
      <c r="B24" s="93">
        <v>0</v>
      </c>
      <c r="C24" s="94"/>
      <c r="D24" s="91" t="e">
        <f t="shared" si="4"/>
        <v>#DIV/0!</v>
      </c>
      <c r="E24" s="92"/>
      <c r="F24" s="84" t="e">
        <f t="shared" si="1"/>
        <v>#DIV/0!</v>
      </c>
      <c r="G24"/>
      <c r="H24"/>
      <c r="K24" s="76"/>
    </row>
    <row r="25" ht="34" hidden="1" customHeight="1" spans="1:13">
      <c r="A25" s="88" t="s">
        <v>201</v>
      </c>
      <c r="B25" s="93">
        <v>0</v>
      </c>
      <c r="C25" s="94"/>
      <c r="D25" s="91" t="e">
        <f t="shared" si="4"/>
        <v>#DIV/0!</v>
      </c>
      <c r="E25" s="92"/>
      <c r="F25" s="84" t="e">
        <f t="shared" si="1"/>
        <v>#DIV/0!</v>
      </c>
      <c r="G25"/>
      <c r="H25"/>
      <c r="K25" s="76"/>
    </row>
    <row r="26" ht="34" hidden="1" customHeight="1" spans="1:13">
      <c r="A26" s="88" t="s">
        <v>202</v>
      </c>
      <c r="B26" s="93">
        <v>0</v>
      </c>
      <c r="C26" s="94"/>
      <c r="D26" s="91" t="e">
        <f t="shared" si="4"/>
        <v>#DIV/0!</v>
      </c>
      <c r="E26" s="92"/>
      <c r="F26" s="84" t="e">
        <f t="shared" si="1"/>
        <v>#DIV/0!</v>
      </c>
      <c r="G26"/>
      <c r="H26"/>
      <c r="K26" s="76"/>
    </row>
    <row r="27" ht="34" customHeight="1" spans="1:13">
      <c r="A27" s="96" t="s">
        <v>203</v>
      </c>
      <c r="B27" s="94">
        <v>426</v>
      </c>
      <c r="C27" s="94">
        <v>5</v>
      </c>
      <c r="D27" s="91">
        <f t="shared" si="4"/>
        <v>1.17370892018779</v>
      </c>
      <c r="E27" s="92">
        <v>4335</v>
      </c>
      <c r="F27" s="84">
        <f t="shared" si="1"/>
        <v>-99.8846597462514</v>
      </c>
      <c r="G27"/>
      <c r="H27"/>
      <c r="K27" s="76"/>
    </row>
    <row r="28" ht="34" customHeight="1" spans="1:13">
      <c r="A28" s="96" t="s">
        <v>204</v>
      </c>
      <c r="B28" s="94">
        <v>82</v>
      </c>
      <c r="C28" s="94"/>
      <c r="D28" s="91">
        <f t="shared" si="4"/>
        <v>0</v>
      </c>
      <c r="E28" s="92"/>
      <c r="F28" s="84"/>
      <c r="G28"/>
      <c r="H28"/>
      <c r="K28" s="76"/>
    </row>
    <row r="29" ht="34" hidden="1" customHeight="1" spans="1:13">
      <c r="A29" s="96" t="s">
        <v>205</v>
      </c>
      <c r="B29" s="94"/>
      <c r="C29" s="94"/>
      <c r="D29" s="91" t="e">
        <f t="shared" si="4"/>
        <v>#DIV/0!</v>
      </c>
      <c r="E29" s="92"/>
      <c r="F29" s="84" t="e">
        <f t="shared" si="1"/>
        <v>#DIV/0!</v>
      </c>
      <c r="G29"/>
      <c r="H29"/>
      <c r="K29" s="76"/>
    </row>
    <row r="30" ht="34" customHeight="1" spans="1:13">
      <c r="A30" s="96" t="s">
        <v>206</v>
      </c>
      <c r="B30" s="94">
        <v>5661</v>
      </c>
      <c r="C30" s="94">
        <v>5661</v>
      </c>
      <c r="D30" s="91">
        <f t="shared" si="4"/>
        <v>100</v>
      </c>
      <c r="E30" s="92">
        <v>1581</v>
      </c>
      <c r="F30" s="84">
        <f t="shared" si="1"/>
        <v>258.064516129032</v>
      </c>
      <c r="G30"/>
      <c r="H30"/>
      <c r="K30" s="76"/>
    </row>
    <row r="31" ht="34" customHeight="1" spans="1:13">
      <c r="A31" s="96" t="s">
        <v>207</v>
      </c>
      <c r="B31" s="94">
        <v>150</v>
      </c>
      <c r="C31" s="94"/>
      <c r="D31" s="91">
        <f t="shared" si="4"/>
        <v>0</v>
      </c>
      <c r="E31" s="92"/>
      <c r="F31" s="84"/>
      <c r="G31"/>
      <c r="H31"/>
      <c r="K31" s="76"/>
    </row>
    <row r="32" ht="34" hidden="1" customHeight="1" spans="1:13">
      <c r="A32" s="96" t="s">
        <v>208</v>
      </c>
      <c r="B32" s="94"/>
      <c r="C32" s="94"/>
      <c r="D32" s="91" t="e">
        <f t="shared" si="4"/>
        <v>#DIV/0!</v>
      </c>
      <c r="E32" s="92"/>
      <c r="F32" s="84" t="e">
        <f t="shared" si="1"/>
        <v>#DIV/0!</v>
      </c>
      <c r="G32"/>
      <c r="H32"/>
      <c r="K32" s="76"/>
    </row>
    <row r="33" ht="34" customHeight="1" spans="1:11">
      <c r="A33" s="96" t="s">
        <v>209</v>
      </c>
      <c r="B33" s="94">
        <v>63039</v>
      </c>
      <c r="C33" s="94">
        <v>63039</v>
      </c>
      <c r="D33" s="91">
        <f t="shared" si="4"/>
        <v>100</v>
      </c>
      <c r="E33" s="92">
        <v>13043</v>
      </c>
      <c r="F33" s="84">
        <f t="shared" si="1"/>
        <v>383.316721613126</v>
      </c>
      <c r="G33"/>
      <c r="H33"/>
      <c r="K33" s="76"/>
    </row>
    <row r="34" ht="34" customHeight="1" spans="1:11">
      <c r="A34" s="96" t="s">
        <v>210</v>
      </c>
      <c r="B34" s="94">
        <v>1294</v>
      </c>
      <c r="C34" s="94">
        <v>457</v>
      </c>
      <c r="D34" s="91">
        <f t="shared" ref="D34:D38" si="5">C34/B34*100</f>
        <v>35.3168469860896</v>
      </c>
      <c r="E34" s="92">
        <v>384</v>
      </c>
      <c r="F34" s="84">
        <f t="shared" ref="F34:F38" si="6">(C34-E34)/E34*100</f>
        <v>19.0104166666667</v>
      </c>
      <c r="K34" s="76"/>
    </row>
    <row r="35" ht="34" customHeight="1" spans="1:11">
      <c r="A35" s="96" t="s">
        <v>211</v>
      </c>
      <c r="B35" s="94">
        <v>2756</v>
      </c>
      <c r="C35" s="94">
        <v>1972</v>
      </c>
      <c r="D35" s="91">
        <f t="shared" si="5"/>
        <v>71.5529753265602</v>
      </c>
      <c r="E35" s="92">
        <v>1366</v>
      </c>
      <c r="F35" s="84">
        <f t="shared" si="6"/>
        <v>44.3631039531479</v>
      </c>
      <c r="K35" s="76"/>
    </row>
    <row r="36" ht="34" hidden="1" customHeight="1" spans="1:11">
      <c r="A36" s="96" t="s">
        <v>212</v>
      </c>
      <c r="B36" s="94"/>
      <c r="C36" s="94"/>
      <c r="D36" s="91"/>
      <c r="E36" s="92"/>
      <c r="F36" s="84"/>
      <c r="K36" s="76"/>
    </row>
    <row r="37" ht="34" customHeight="1" spans="1:11">
      <c r="A37" s="96" t="s">
        <v>213</v>
      </c>
      <c r="B37" s="94">
        <v>22487</v>
      </c>
      <c r="C37" s="94">
        <v>22487</v>
      </c>
      <c r="D37" s="91">
        <f t="shared" si="5"/>
        <v>100</v>
      </c>
      <c r="E37" s="92">
        <v>21474</v>
      </c>
      <c r="F37" s="84">
        <f t="shared" si="6"/>
        <v>4.71733258824625</v>
      </c>
      <c r="K37" s="76"/>
    </row>
    <row r="38" ht="34" customHeight="1" spans="1:11">
      <c r="A38" s="97" t="s">
        <v>214</v>
      </c>
      <c r="B38" s="98">
        <v>110</v>
      </c>
      <c r="C38" s="98">
        <v>109</v>
      </c>
      <c r="D38" s="91">
        <f t="shared" si="5"/>
        <v>99.0909090909091</v>
      </c>
      <c r="E38" s="99">
        <v>30</v>
      </c>
      <c r="F38" s="84">
        <f t="shared" si="6"/>
        <v>263.333333333333</v>
      </c>
      <c r="K38" s="76"/>
    </row>
  </sheetData>
  <autoFilter xmlns:etc="http://www.wps.cn/officeDocument/2017/etCustomData" ref="A3:Z38" etc:filterBottomFollowUsedRange="0">
    <extLst/>
  </autoFilter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17"/>
  <sheetViews>
    <sheetView showGridLines="0" zoomScale="70" zoomScaleNormal="70" workbookViewId="0">
      <selection activeCell="H11" sqref="H11"/>
    </sheetView>
  </sheetViews>
  <sheetFormatPr defaultColWidth="8.75" defaultRowHeight="14.25"/>
  <cols>
    <col min="1" max="1" width="27" style="39" customWidth="1"/>
    <col min="2" max="4" width="12.25" style="39" customWidth="1"/>
    <col min="5" max="5" width="12.25" style="40" hidden="1" customWidth="1"/>
    <col min="6" max="6" width="12.25" style="39" customWidth="1"/>
    <col min="7" max="27" width="9" style="39" customWidth="1"/>
    <col min="28" max="16377" width="8.75" style="39"/>
    <col min="16378" max="16384" width="8.75" style="41"/>
  </cols>
  <sheetData>
    <row r="1" ht="30" customHeight="1" spans="1:6 16378:16384">
      <c r="A1" s="42" t="s">
        <v>215</v>
      </c>
      <c r="B1" s="42"/>
      <c r="C1" s="42"/>
      <c r="D1" s="42"/>
      <c r="E1" s="43"/>
      <c r="F1" s="42"/>
    </row>
    <row r="2" ht="18" customHeight="1" spans="1:6 16378:16384">
      <c r="D2" s="44" t="s">
        <v>7</v>
      </c>
      <c r="E2" s="45"/>
      <c r="F2" s="44"/>
    </row>
    <row r="3" s="38" customFormat="1" ht="61.5" customHeight="1" spans="1:6 16378:16384">
      <c r="A3" s="46" t="s">
        <v>125</v>
      </c>
      <c r="B3" s="47" t="s">
        <v>216</v>
      </c>
      <c r="C3" s="48" t="s">
        <v>10</v>
      </c>
      <c r="D3" s="46" t="s">
        <v>11</v>
      </c>
      <c r="E3" s="49" t="s">
        <v>12</v>
      </c>
      <c r="F3" s="46" t="s">
        <v>13</v>
      </c>
      <c r="XEX3" s="50"/>
      <c r="XEY3" s="50"/>
      <c r="XEZ3" s="50"/>
      <c r="XFA3" s="50"/>
      <c r="XFB3" s="50"/>
      <c r="XFC3" s="50"/>
      <c r="XFD3" s="50"/>
    </row>
    <row r="4" s="38" customFormat="1" ht="62.25" customHeight="1" spans="1:6 16378:16384">
      <c r="A4" s="51" t="s">
        <v>126</v>
      </c>
      <c r="B4" s="52">
        <v>259041.209646</v>
      </c>
      <c r="C4" s="52">
        <v>269937.90566</v>
      </c>
      <c r="D4" s="53">
        <v>104.206549231642</v>
      </c>
      <c r="E4" s="54">
        <v>253231</v>
      </c>
      <c r="F4" s="53">
        <f>+C4/E4*100-100</f>
        <v>6.59749622281632</v>
      </c>
      <c r="XEX4" s="50"/>
      <c r="XEY4" s="50"/>
      <c r="XEZ4" s="50"/>
      <c r="XFA4" s="50"/>
      <c r="XFB4" s="50"/>
      <c r="XFC4" s="50"/>
      <c r="XFD4" s="50"/>
    </row>
    <row r="5" ht="31.5" hidden="1" customHeight="1" spans="1:6 16378:16384">
      <c r="A5" s="55" t="s">
        <v>127</v>
      </c>
      <c r="B5" s="56"/>
      <c r="C5" s="56"/>
      <c r="D5" s="57"/>
      <c r="E5" s="58"/>
      <c r="F5" s="53"/>
    </row>
    <row r="6" ht="62.25" customHeight="1" spans="1:6 16378:16384">
      <c r="A6" s="55" t="s">
        <v>129</v>
      </c>
      <c r="B6" s="59">
        <v>55787.993787</v>
      </c>
      <c r="C6" s="60">
        <v>54619.262654</v>
      </c>
      <c r="D6" s="57">
        <v>97.9050490012918</v>
      </c>
      <c r="E6" s="58">
        <v>52586</v>
      </c>
      <c r="F6" s="57">
        <f t="shared" ref="F6:F17" si="0">+C6/E6*100-100</f>
        <v>3.86654747271136</v>
      </c>
    </row>
    <row r="7" ht="31.5" hidden="1" customHeight="1" spans="1:6 16378:16384">
      <c r="A7" s="55" t="s">
        <v>217</v>
      </c>
      <c r="B7" s="56"/>
      <c r="C7" s="56"/>
      <c r="D7" s="57"/>
      <c r="E7" s="58"/>
      <c r="F7" s="53"/>
    </row>
    <row r="8" ht="31.5" hidden="1" customHeight="1" spans="1:6 16378:16384">
      <c r="A8" s="55" t="s">
        <v>218</v>
      </c>
      <c r="B8" s="56"/>
      <c r="C8" s="56"/>
      <c r="D8" s="57"/>
      <c r="E8" s="58"/>
      <c r="F8" s="53"/>
    </row>
    <row r="9" ht="62.25" customHeight="1" spans="1:6 16378:16384">
      <c r="A9" s="55" t="s">
        <v>219</v>
      </c>
      <c r="B9" s="59">
        <v>91785.847859</v>
      </c>
      <c r="C9" s="59">
        <v>94466.971906</v>
      </c>
      <c r="D9" s="57">
        <v>102.921064749675</v>
      </c>
      <c r="E9" s="58">
        <v>93261</v>
      </c>
      <c r="F9" s="57">
        <f t="shared" si="0"/>
        <v>1.29311492049196</v>
      </c>
    </row>
    <row r="10" ht="62.25" customHeight="1" spans="1:6 16378:16384">
      <c r="A10" s="55" t="s">
        <v>220</v>
      </c>
      <c r="B10" s="59">
        <v>111467.368</v>
      </c>
      <c r="C10" s="59">
        <v>120851.6711</v>
      </c>
      <c r="D10" s="57">
        <v>108.418879236478</v>
      </c>
      <c r="E10" s="58">
        <v>107384</v>
      </c>
      <c r="F10" s="57">
        <f t="shared" si="0"/>
        <v>12.5415994002831</v>
      </c>
    </row>
    <row r="11" s="38" customFormat="1" ht="62.25" customHeight="1" spans="1:6 16378:16384">
      <c r="A11" s="51" t="s">
        <v>134</v>
      </c>
      <c r="B11" s="52">
        <v>255798.859187</v>
      </c>
      <c r="C11" s="52">
        <v>257622.364231</v>
      </c>
      <c r="D11" s="53">
        <v>100.712866761719</v>
      </c>
      <c r="E11" s="54">
        <v>242290</v>
      </c>
      <c r="F11" s="53">
        <f t="shared" si="0"/>
        <v>6.32810443311736</v>
      </c>
      <c r="XEX11" s="50"/>
      <c r="XEY11" s="50"/>
      <c r="XEZ11" s="50"/>
      <c r="XFA11" s="50"/>
      <c r="XFB11" s="50"/>
      <c r="XFC11" s="50"/>
      <c r="XFD11" s="50"/>
    </row>
    <row r="12" ht="31.5" hidden="1" customHeight="1" spans="1:6 16378:16384">
      <c r="A12" s="55" t="s">
        <v>127</v>
      </c>
      <c r="B12" s="56"/>
      <c r="C12" s="56"/>
      <c r="D12" s="57"/>
      <c r="E12" s="58"/>
      <c r="F12" s="53"/>
    </row>
    <row r="13" ht="62.25" customHeight="1" spans="1:6 16378:16384">
      <c r="A13" s="55" t="s">
        <v>129</v>
      </c>
      <c r="B13" s="59">
        <v>54920.32478</v>
      </c>
      <c r="C13" s="60">
        <v>54568.975907</v>
      </c>
      <c r="D13" s="57">
        <v>99.3602571098998</v>
      </c>
      <c r="E13" s="58">
        <v>51729</v>
      </c>
      <c r="F13" s="57">
        <f t="shared" si="0"/>
        <v>5.49010401708907</v>
      </c>
    </row>
    <row r="14" ht="31.5" hidden="1" customHeight="1" spans="1:6 16378:16384">
      <c r="A14" s="55" t="s">
        <v>217</v>
      </c>
      <c r="B14" s="56"/>
      <c r="C14" s="56"/>
      <c r="D14" s="57"/>
      <c r="E14" s="58"/>
      <c r="F14" s="53"/>
    </row>
    <row r="15" ht="31.5" hidden="1" customHeight="1" spans="1:6 16378:16384">
      <c r="A15" s="55" t="s">
        <v>218</v>
      </c>
      <c r="B15" s="56"/>
      <c r="C15" s="56"/>
      <c r="D15" s="57"/>
      <c r="E15" s="58"/>
      <c r="F15" s="53"/>
    </row>
    <row r="16" ht="62.25" customHeight="1" spans="1:6 16378:16384">
      <c r="A16" s="55" t="s">
        <v>132</v>
      </c>
      <c r="B16" s="59">
        <v>89842.120086</v>
      </c>
      <c r="C16" s="59">
        <v>86817.778441</v>
      </c>
      <c r="D16" s="57">
        <v>96.6337151860341</v>
      </c>
      <c r="E16" s="58">
        <v>83824</v>
      </c>
      <c r="F16" s="57">
        <f t="shared" si="0"/>
        <v>3.57150510712923</v>
      </c>
    </row>
    <row r="17" ht="62.25" customHeight="1" spans="1:6">
      <c r="A17" s="55" t="s">
        <v>220</v>
      </c>
      <c r="B17" s="59">
        <v>111036.414321</v>
      </c>
      <c r="C17" s="59">
        <v>116235.609883</v>
      </c>
      <c r="D17" s="57">
        <v>104.682423864093</v>
      </c>
      <c r="E17" s="58">
        <v>106737</v>
      </c>
      <c r="F17" s="57">
        <f t="shared" si="0"/>
        <v>8.89907893513964</v>
      </c>
    </row>
  </sheetData>
  <autoFilter xmlns:etc="http://www.wps.cn/officeDocument/2017/etCustomData" ref="A3:XEW17" etc:filterBottomFollowUsedRange="0">
    <filterColumn colId="1">
      <customFilters>
        <customFilter operator="notEqual" val=""/>
      </customFilters>
    </filterColumn>
    <extLst/>
  </autoFilter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K17"/>
  <sheetViews>
    <sheetView showZeros="0" workbookViewId="0">
      <selection activeCell="C19" sqref="C19"/>
    </sheetView>
  </sheetViews>
  <sheetFormatPr defaultColWidth="9" defaultRowHeight="14.25"/>
  <cols>
    <col min="1" max="1" width="34.25" style="2" customWidth="1"/>
    <col min="2" max="2" width="12.5" style="2" customWidth="1"/>
    <col min="3" max="3" width="9.875" style="2" customWidth="1"/>
    <col min="4" max="4" width="10.5" style="2" customWidth="1"/>
    <col min="5" max="5" width="9.25" style="3" hidden="1" customWidth="1"/>
    <col min="6" max="6" width="10.125" style="2" customWidth="1"/>
    <col min="7" max="8" width="9" style="2"/>
    <col min="9" max="9" width="9" style="2" hidden="1" customWidth="1"/>
    <col min="10" max="10" width="9" style="2"/>
    <col min="11" max="11" width="10.75" style="2" customWidth="1"/>
    <col min="12" max="16384" width="9" style="2"/>
  </cols>
  <sheetData>
    <row r="1" ht="30" customHeight="1" spans="1:11">
      <c r="A1" s="4" t="s">
        <v>221</v>
      </c>
      <c r="B1" s="4"/>
      <c r="C1" s="4"/>
      <c r="D1" s="4"/>
      <c r="E1" s="5"/>
      <c r="F1" s="4"/>
    </row>
    <row r="2" ht="18.75" customHeight="1" spans="1:11">
      <c r="A2" s="6"/>
      <c r="B2" s="6"/>
      <c r="D2" s="7" t="s">
        <v>7</v>
      </c>
      <c r="E2" s="8"/>
      <c r="F2" s="7"/>
    </row>
    <row r="3" ht="54.75" customHeight="1" spans="1:11">
      <c r="A3" s="9" t="s">
        <v>222</v>
      </c>
      <c r="B3" s="10" t="s">
        <v>40</v>
      </c>
      <c r="C3" s="10" t="s">
        <v>10</v>
      </c>
      <c r="D3" s="11" t="s">
        <v>11</v>
      </c>
      <c r="E3" s="12" t="s">
        <v>41</v>
      </c>
      <c r="F3" s="13" t="s">
        <v>13</v>
      </c>
      <c r="H3" s="14"/>
      <c r="I3" s="14"/>
      <c r="J3" s="15"/>
      <c r="K3" s="15"/>
    </row>
    <row r="4" s="1" customFormat="1" ht="39.75" customHeight="1" spans="1:11">
      <c r="A4" s="16" t="s">
        <v>138</v>
      </c>
      <c r="B4" s="17">
        <v>300</v>
      </c>
      <c r="C4" s="17">
        <f>SUM(C5:C8)</f>
        <v>245</v>
      </c>
      <c r="D4" s="18">
        <f>C4/B4*100</f>
        <v>81.6666666666667</v>
      </c>
      <c r="E4" s="19">
        <f>SUM(E5:E8)</f>
        <v>643</v>
      </c>
      <c r="F4" s="18">
        <f>IF(E4&lt;&gt;0,C4/E4*100-100,"")</f>
        <v>-61.8973561430793</v>
      </c>
      <c r="H4" s="20"/>
      <c r="I4" s="21"/>
      <c r="J4" s="20"/>
      <c r="K4" s="21"/>
    </row>
    <row r="5" ht="39.75" customHeight="1" spans="1:11">
      <c r="A5" s="22" t="s">
        <v>139</v>
      </c>
      <c r="B5" s="23">
        <v>300</v>
      </c>
      <c r="C5" s="24">
        <v>245</v>
      </c>
      <c r="D5" s="25">
        <f>C5/B5*100</f>
        <v>81.6666666666667</v>
      </c>
      <c r="E5" s="26">
        <v>643</v>
      </c>
      <c r="F5" s="25">
        <f>IF(E5&lt;&gt;0,C5/E5*100-100,"")</f>
        <v>-61.8973561430793</v>
      </c>
      <c r="H5" s="27"/>
      <c r="I5" s="27"/>
      <c r="J5" s="27"/>
      <c r="K5" s="21"/>
    </row>
    <row r="6" ht="39.75" hidden="1" customHeight="1" spans="1:11">
      <c r="A6" s="22" t="s">
        <v>140</v>
      </c>
      <c r="B6" s="23"/>
      <c r="C6" s="23"/>
      <c r="D6" s="23"/>
      <c r="E6" s="28"/>
      <c r="F6" s="29" t="str">
        <f>IF(E6&lt;&gt;0,C6/E6*100-100,"")</f>
        <v/>
      </c>
      <c r="H6" s="27"/>
      <c r="I6" s="27"/>
      <c r="J6" s="27"/>
      <c r="K6" s="21"/>
    </row>
    <row r="7" ht="39.75" hidden="1" customHeight="1" spans="1:11">
      <c r="A7" s="22" t="s">
        <v>141</v>
      </c>
      <c r="B7" s="23"/>
      <c r="C7" s="23"/>
      <c r="D7" s="23"/>
      <c r="E7" s="28"/>
      <c r="F7" s="23"/>
      <c r="H7" s="27"/>
      <c r="I7" s="27"/>
      <c r="J7" s="27"/>
      <c r="K7" s="21"/>
    </row>
    <row r="8" ht="39.75" hidden="1" customHeight="1" spans="1:11">
      <c r="A8" s="22" t="s">
        <v>223</v>
      </c>
      <c r="B8" s="23"/>
      <c r="C8" s="23"/>
      <c r="D8" s="23"/>
      <c r="E8" s="28"/>
      <c r="F8" s="23"/>
      <c r="H8" s="27"/>
      <c r="I8" s="27">
        <f>38.95*1.06</f>
        <v>41.287</v>
      </c>
      <c r="J8" s="27"/>
      <c r="K8" s="21"/>
    </row>
    <row r="9" ht="39.75" customHeight="1" spans="1:11">
      <c r="A9" s="30" t="s">
        <v>224</v>
      </c>
      <c r="B9" s="31">
        <v>40</v>
      </c>
      <c r="C9" s="23"/>
      <c r="D9" s="23"/>
      <c r="E9" s="28"/>
      <c r="F9" s="23"/>
      <c r="H9" s="27"/>
      <c r="I9" s="27"/>
      <c r="J9" s="27"/>
      <c r="K9" s="21"/>
    </row>
    <row r="10" ht="39.75" customHeight="1" spans="1:11">
      <c r="A10" s="16" t="s">
        <v>144</v>
      </c>
      <c r="B10" s="17">
        <f>SUM(B11:B14)</f>
        <v>340</v>
      </c>
      <c r="C10" s="17">
        <f>SUM(C11:C14)</f>
        <v>120</v>
      </c>
      <c r="D10" s="32">
        <f>C10/B10*100</f>
        <v>35.2941176470588</v>
      </c>
      <c r="E10" s="19">
        <f>SUM(E11:E14)</f>
        <v>543</v>
      </c>
      <c r="F10" s="32">
        <f>IF(E10&lt;&gt;0,C10/E10*100-100,"")</f>
        <v>-77.9005524861878</v>
      </c>
      <c r="H10" s="20"/>
      <c r="I10" s="21"/>
      <c r="J10" s="27"/>
      <c r="K10" s="21"/>
    </row>
    <row r="11" ht="39.75" hidden="1" customHeight="1" spans="1:11">
      <c r="A11" s="22" t="s">
        <v>145</v>
      </c>
      <c r="B11" s="23"/>
      <c r="C11" s="23"/>
      <c r="D11" s="33"/>
      <c r="E11" s="28"/>
      <c r="F11" s="33" t="str">
        <f>IF(E11&lt;&gt;0,C11/E11*100-100,"")</f>
        <v/>
      </c>
      <c r="J11" s="34"/>
    </row>
    <row r="12" ht="39.75" customHeight="1" spans="1:11">
      <c r="A12" s="35" t="s">
        <v>146</v>
      </c>
      <c r="B12" s="23">
        <v>180</v>
      </c>
      <c r="C12" s="23">
        <v>120</v>
      </c>
      <c r="D12" s="33">
        <f>C12/B12*100</f>
        <v>66.6666666666667</v>
      </c>
      <c r="E12" s="28">
        <v>158</v>
      </c>
      <c r="F12" s="36">
        <f>IF(E12&lt;&gt;0,C12/E12*100-100,"")</f>
        <v>-24.0506329113924</v>
      </c>
    </row>
    <row r="13" ht="39.75" hidden="1" customHeight="1" spans="1:11">
      <c r="A13" s="22" t="s">
        <v>147</v>
      </c>
      <c r="B13" s="23"/>
      <c r="C13" s="23"/>
      <c r="D13" s="33"/>
      <c r="E13" s="28"/>
      <c r="F13" s="36"/>
    </row>
    <row r="14" ht="39.75" customHeight="1" spans="1:11">
      <c r="A14" s="22" t="s">
        <v>148</v>
      </c>
      <c r="B14" s="23">
        <v>160</v>
      </c>
      <c r="C14" s="23"/>
      <c r="D14" s="33">
        <f t="shared" ref="D14" si="0">C14/B14*100</f>
        <v>0</v>
      </c>
      <c r="E14" s="28">
        <v>385</v>
      </c>
      <c r="F14" s="36">
        <f t="shared" ref="F14" si="1">IF(E14&lt;&gt;0,C14/E14*100-100,"")</f>
        <v>-100</v>
      </c>
    </row>
    <row r="16" ht="22.5" customHeight="1"/>
    <row r="17" hidden="1" spans="5:5">
      <c r="E17" s="37" t="s">
        <v>225</v>
      </c>
    </row>
  </sheetData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L28"/>
  <sheetViews>
    <sheetView showGridLines="0" showZeros="0" zoomScale="40" zoomScaleNormal="40" workbookViewId="0">
      <selection activeCell="A1" sqref="A1:F28"/>
    </sheetView>
  </sheetViews>
  <sheetFormatPr defaultColWidth="9" defaultRowHeight="15.75"/>
  <cols>
    <col min="1" max="1" width="35.5" style="103" customWidth="1"/>
    <col min="2" max="2" width="10.375" style="103" customWidth="1"/>
    <col min="3" max="3" width="10.375" style="282" customWidth="1"/>
    <col min="4" max="4" width="10.375" style="103" customWidth="1"/>
    <col min="5" max="5" width="10.375" style="104" hidden="1" customWidth="1"/>
    <col min="6" max="6" width="10.375" style="103" customWidth="1"/>
    <col min="7" max="9" width="9" style="105"/>
    <col min="10" max="10" width="13.875" style="105" customWidth="1"/>
    <col min="11" max="16384" width="9" style="105"/>
  </cols>
  <sheetData>
    <row r="1" ht="30" customHeight="1" spans="1:12">
      <c r="A1" s="63" t="s">
        <v>6</v>
      </c>
      <c r="B1" s="63"/>
      <c r="C1" s="63"/>
      <c r="D1" s="63"/>
      <c r="E1" s="64"/>
      <c r="F1" s="63"/>
    </row>
    <row r="2" ht="20.45" customHeight="1" spans="1:12">
      <c r="A2" s="130"/>
      <c r="B2" s="130"/>
      <c r="C2" s="283"/>
      <c r="D2" s="284" t="s">
        <v>7</v>
      </c>
      <c r="E2" s="285"/>
      <c r="F2" s="284"/>
    </row>
    <row r="3" ht="35.65" customHeight="1" spans="1:12">
      <c r="A3" s="261" t="s">
        <v>8</v>
      </c>
      <c r="B3" s="286" t="s">
        <v>9</v>
      </c>
      <c r="C3" s="262" t="s">
        <v>10</v>
      </c>
      <c r="D3" s="286" t="s">
        <v>11</v>
      </c>
      <c r="E3" s="263" t="s">
        <v>12</v>
      </c>
      <c r="F3" s="286" t="s">
        <v>13</v>
      </c>
      <c r="H3" s="172"/>
      <c r="I3" s="172"/>
      <c r="J3" s="172"/>
      <c r="K3" s="172"/>
    </row>
    <row r="4" s="141" customFormat="1" ht="22.5" customHeight="1" spans="1:12">
      <c r="A4" s="287" t="s">
        <v>14</v>
      </c>
      <c r="B4" s="288">
        <f>+B5+B20</f>
        <v>387502</v>
      </c>
      <c r="C4" s="289">
        <f>SUM(C5,C20)</f>
        <v>389476</v>
      </c>
      <c r="D4" s="290">
        <f>C4/B4*100</f>
        <v>100.509416725591</v>
      </c>
      <c r="E4" s="291">
        <f>+E20+E5</f>
        <v>362895</v>
      </c>
      <c r="F4" s="290">
        <f>IF(E4&lt;&gt;0,C4/E4*100-100,"")</f>
        <v>7.32470824894253</v>
      </c>
      <c r="G4" s="292"/>
      <c r="I4" s="293"/>
      <c r="J4" s="294"/>
      <c r="K4" s="293"/>
      <c r="L4" s="292"/>
    </row>
    <row r="5" ht="22.5" customHeight="1" spans="1:12">
      <c r="A5" s="295" t="s">
        <v>15</v>
      </c>
      <c r="B5" s="296">
        <f>SUM(B6:B19)</f>
        <v>190640</v>
      </c>
      <c r="C5" s="297">
        <f>SUM(C6:C19)</f>
        <v>172375</v>
      </c>
      <c r="D5" s="290">
        <f>C5/B5*100</f>
        <v>90.4191145614771</v>
      </c>
      <c r="E5" s="298">
        <f>SUM(E6:E19)</f>
        <v>171172</v>
      </c>
      <c r="F5" s="290">
        <f>IF(E5&lt;&gt;0,C5/E5*100-100,"")</f>
        <v>0.702801860117304</v>
      </c>
      <c r="G5" s="103"/>
      <c r="H5" s="292"/>
      <c r="I5" s="293"/>
      <c r="J5" s="294"/>
      <c r="K5" s="293"/>
    </row>
    <row r="6" ht="22.5" customHeight="1" spans="1:12">
      <c r="A6" s="299" t="s">
        <v>16</v>
      </c>
      <c r="B6" s="300">
        <v>71068</v>
      </c>
      <c r="C6" s="301">
        <v>62981</v>
      </c>
      <c r="D6" s="302">
        <f>C6/B6*100</f>
        <v>88.6207575842855</v>
      </c>
      <c r="E6" s="303">
        <v>61796</v>
      </c>
      <c r="F6" s="302">
        <f>IF(E6&lt;&gt;0,C6/E6*100-100,"")</f>
        <v>1.91759984465014</v>
      </c>
      <c r="H6" s="292"/>
      <c r="I6" s="293"/>
      <c r="J6" s="294"/>
      <c r="K6" s="293"/>
    </row>
    <row r="7" ht="22.5" customHeight="1" spans="1:12">
      <c r="A7" s="304" t="s">
        <v>17</v>
      </c>
      <c r="B7" s="300">
        <v>16021</v>
      </c>
      <c r="C7" s="301">
        <v>16047</v>
      </c>
      <c r="D7" s="302">
        <f t="shared" ref="D7:D28" si="0">C7/B7*100</f>
        <v>100.162286998315</v>
      </c>
      <c r="E7" s="303">
        <v>13306</v>
      </c>
      <c r="F7" s="302">
        <f t="shared" ref="F7:F28" si="1">IF(E7&lt;&gt;0,C7/E7*100-100,"")</f>
        <v>20.599729445363</v>
      </c>
      <c r="H7" s="141"/>
      <c r="I7" s="293"/>
      <c r="J7" s="294"/>
      <c r="K7" s="293"/>
    </row>
    <row r="8" ht="22.5" customHeight="1" spans="1:12">
      <c r="A8" s="304" t="s">
        <v>18</v>
      </c>
      <c r="B8" s="300">
        <v>4469</v>
      </c>
      <c r="C8" s="301">
        <v>4550</v>
      </c>
      <c r="D8" s="302">
        <f t="shared" si="0"/>
        <v>101.812486014768</v>
      </c>
      <c r="E8" s="303">
        <v>3855</v>
      </c>
      <c r="F8" s="302">
        <f t="shared" si="1"/>
        <v>18.0285343709468</v>
      </c>
      <c r="H8" s="141"/>
      <c r="I8" s="293"/>
      <c r="J8" s="294"/>
      <c r="K8" s="293"/>
    </row>
    <row r="9" ht="22.5" customHeight="1" spans="1:12">
      <c r="A9" s="304" t="s">
        <v>19</v>
      </c>
      <c r="B9" s="300">
        <v>7844</v>
      </c>
      <c r="C9" s="301">
        <v>6959</v>
      </c>
      <c r="D9" s="302">
        <f t="shared" si="0"/>
        <v>88.7174910759816</v>
      </c>
      <c r="E9" s="303">
        <v>4825</v>
      </c>
      <c r="F9" s="302">
        <f t="shared" si="1"/>
        <v>44.2279792746114</v>
      </c>
      <c r="H9" s="141"/>
      <c r="I9" s="293"/>
      <c r="J9" s="294"/>
      <c r="K9" s="293"/>
    </row>
    <row r="10" ht="22.5" customHeight="1" spans="1:12">
      <c r="A10" s="304" t="s">
        <v>20</v>
      </c>
      <c r="B10" s="300">
        <v>11392</v>
      </c>
      <c r="C10" s="301">
        <v>10146</v>
      </c>
      <c r="D10" s="302">
        <f t="shared" si="0"/>
        <v>89.0625</v>
      </c>
      <c r="E10" s="303">
        <v>10193</v>
      </c>
      <c r="F10" s="302">
        <f t="shared" si="1"/>
        <v>-0.461100755420389</v>
      </c>
      <c r="H10" s="141"/>
      <c r="I10" s="293"/>
      <c r="J10" s="294"/>
      <c r="K10" s="293"/>
    </row>
    <row r="11" ht="22.5" customHeight="1" spans="1:12">
      <c r="A11" s="304" t="s">
        <v>21</v>
      </c>
      <c r="B11" s="300">
        <v>15034</v>
      </c>
      <c r="C11" s="301">
        <v>13451</v>
      </c>
      <c r="D11" s="302">
        <f t="shared" si="0"/>
        <v>89.4705334574963</v>
      </c>
      <c r="E11" s="303">
        <v>12804</v>
      </c>
      <c r="F11" s="302">
        <f t="shared" si="1"/>
        <v>5.05310840362387</v>
      </c>
      <c r="H11" s="141"/>
      <c r="I11" s="293"/>
      <c r="J11" s="294"/>
      <c r="K11" s="293"/>
    </row>
    <row r="12" ht="22.5" customHeight="1" spans="1:12">
      <c r="A12" s="304" t="s">
        <v>22</v>
      </c>
      <c r="B12" s="300">
        <v>6280</v>
      </c>
      <c r="C12" s="301">
        <v>5116</v>
      </c>
      <c r="D12" s="302">
        <f t="shared" si="0"/>
        <v>81.4649681528662</v>
      </c>
      <c r="E12" s="303">
        <v>5793</v>
      </c>
      <c r="F12" s="302">
        <f t="shared" si="1"/>
        <v>-11.6865182116347</v>
      </c>
      <c r="H12" s="141"/>
      <c r="I12" s="293"/>
      <c r="J12" s="294"/>
      <c r="K12" s="293"/>
    </row>
    <row r="13" ht="22.5" customHeight="1" spans="1:12">
      <c r="A13" s="304" t="s">
        <v>23</v>
      </c>
      <c r="B13" s="300">
        <v>18160</v>
      </c>
      <c r="C13" s="301">
        <v>18661</v>
      </c>
      <c r="D13" s="302">
        <f t="shared" si="0"/>
        <v>102.758810572687</v>
      </c>
      <c r="E13" s="303">
        <v>17935</v>
      </c>
      <c r="F13" s="302">
        <f t="shared" si="1"/>
        <v>4.04795093392806</v>
      </c>
      <c r="H13" s="305"/>
      <c r="I13" s="293"/>
      <c r="J13" s="294"/>
      <c r="K13" s="293"/>
    </row>
    <row r="14" ht="22.5" customHeight="1" spans="1:12">
      <c r="A14" s="304" t="s">
        <v>24</v>
      </c>
      <c r="B14" s="300">
        <v>8794</v>
      </c>
      <c r="C14" s="301">
        <v>1960</v>
      </c>
      <c r="D14" s="302">
        <f t="shared" si="0"/>
        <v>22.287923584262</v>
      </c>
      <c r="E14" s="303">
        <v>11148</v>
      </c>
      <c r="F14" s="302">
        <f t="shared" si="1"/>
        <v>-82.4183710082526</v>
      </c>
      <c r="H14" s="141"/>
      <c r="I14" s="293"/>
      <c r="J14" s="294"/>
      <c r="K14" s="293"/>
    </row>
    <row r="15" ht="22.5" customHeight="1" spans="1:12">
      <c r="A15" s="299" t="s">
        <v>25</v>
      </c>
      <c r="B15" s="300">
        <v>13657</v>
      </c>
      <c r="C15" s="301">
        <v>12278</v>
      </c>
      <c r="D15" s="302">
        <f t="shared" si="0"/>
        <v>89.90261404408</v>
      </c>
      <c r="E15" s="303">
        <v>11975</v>
      </c>
      <c r="F15" s="302">
        <f t="shared" si="1"/>
        <v>2.5302713987474</v>
      </c>
      <c r="H15" s="141"/>
      <c r="I15" s="293"/>
      <c r="J15" s="294"/>
      <c r="K15" s="293"/>
    </row>
    <row r="16" ht="22.5" customHeight="1" spans="1:12">
      <c r="A16" s="299" t="s">
        <v>26</v>
      </c>
      <c r="B16" s="306">
        <v>4207</v>
      </c>
      <c r="C16" s="301">
        <v>6067</v>
      </c>
      <c r="D16" s="302">
        <f t="shared" si="0"/>
        <v>144.212027573092</v>
      </c>
      <c r="E16" s="303">
        <v>4723</v>
      </c>
      <c r="F16" s="302">
        <f t="shared" si="1"/>
        <v>28.4564895193733</v>
      </c>
      <c r="H16" s="141"/>
      <c r="I16" s="293"/>
      <c r="J16" s="294"/>
      <c r="K16" s="293"/>
    </row>
    <row r="17" ht="22.5" customHeight="1" spans="1:11">
      <c r="A17" s="299" t="s">
        <v>27</v>
      </c>
      <c r="B17" s="300">
        <v>13151</v>
      </c>
      <c r="C17" s="301">
        <v>13563</v>
      </c>
      <c r="D17" s="302">
        <f t="shared" si="0"/>
        <v>103.132841609003</v>
      </c>
      <c r="E17" s="303">
        <v>12325</v>
      </c>
      <c r="F17" s="302">
        <f t="shared" si="1"/>
        <v>10.0446247464503</v>
      </c>
      <c r="H17" s="141"/>
      <c r="I17" s="293"/>
      <c r="J17" s="294"/>
      <c r="K17" s="293"/>
    </row>
    <row r="18" ht="22.5" customHeight="1" spans="1:11">
      <c r="A18" s="299" t="s">
        <v>28</v>
      </c>
      <c r="B18" s="300">
        <v>503</v>
      </c>
      <c r="C18" s="307">
        <v>596</v>
      </c>
      <c r="D18" s="302">
        <f t="shared" si="0"/>
        <v>118.489065606362</v>
      </c>
      <c r="E18" s="303">
        <v>380</v>
      </c>
      <c r="F18" s="302">
        <f t="shared" si="1"/>
        <v>56.8421052631579</v>
      </c>
      <c r="H18" s="141"/>
      <c r="I18" s="293"/>
      <c r="J18" s="294"/>
      <c r="K18" s="293"/>
    </row>
    <row r="19" ht="22.5" customHeight="1" spans="1:11">
      <c r="A19" s="299" t="s">
        <v>29</v>
      </c>
      <c r="B19" s="300">
        <v>60</v>
      </c>
      <c r="C19" s="308"/>
      <c r="D19" s="302">
        <f t="shared" si="0"/>
        <v>0</v>
      </c>
      <c r="E19" s="309">
        <v>114</v>
      </c>
      <c r="F19" s="302">
        <f t="shared" si="1"/>
        <v>-100</v>
      </c>
      <c r="H19" s="141"/>
      <c r="I19" s="293"/>
      <c r="J19" s="294"/>
      <c r="K19" s="293"/>
    </row>
    <row r="20" s="128" customFormat="1" ht="22.5" customHeight="1" spans="1:11">
      <c r="A20" s="310" t="s">
        <v>30</v>
      </c>
      <c r="B20" s="311">
        <f>SUM(B21:B28)</f>
        <v>196862</v>
      </c>
      <c r="C20" s="297">
        <f>SUM(C21:C28)</f>
        <v>217101</v>
      </c>
      <c r="D20" s="312">
        <f t="shared" si="0"/>
        <v>110.280805843687</v>
      </c>
      <c r="E20" s="313">
        <f>SUM(E21:E28)</f>
        <v>191723</v>
      </c>
      <c r="F20" s="312">
        <f t="shared" si="1"/>
        <v>13.2368051824768</v>
      </c>
      <c r="H20" s="314"/>
      <c r="I20" s="293"/>
      <c r="J20" s="294"/>
      <c r="K20" s="293"/>
    </row>
    <row r="21" ht="22.5" customHeight="1" spans="1:11">
      <c r="A21" s="299" t="s">
        <v>31</v>
      </c>
      <c r="B21" s="300">
        <v>29853</v>
      </c>
      <c r="C21" s="301">
        <v>27525</v>
      </c>
      <c r="D21" s="302">
        <f t="shared" si="0"/>
        <v>92.2017887649482</v>
      </c>
      <c r="E21" s="309">
        <v>33461</v>
      </c>
      <c r="F21" s="302">
        <f t="shared" si="1"/>
        <v>-17.7400555871014</v>
      </c>
      <c r="J21" s="141"/>
    </row>
    <row r="22" ht="22.5" customHeight="1" spans="1:11">
      <c r="A22" s="304" t="s">
        <v>32</v>
      </c>
      <c r="B22" s="300">
        <v>26447</v>
      </c>
      <c r="C22" s="301">
        <v>24626</v>
      </c>
      <c r="D22" s="302">
        <f t="shared" si="0"/>
        <v>93.1145309486898</v>
      </c>
      <c r="E22" s="309">
        <v>22012</v>
      </c>
      <c r="F22" s="302">
        <f t="shared" si="1"/>
        <v>11.8753407232419</v>
      </c>
      <c r="J22" s="141"/>
    </row>
    <row r="23" ht="22.5" customHeight="1" spans="1:11">
      <c r="A23" s="299" t="s">
        <v>33</v>
      </c>
      <c r="B23" s="300">
        <v>29379</v>
      </c>
      <c r="C23" s="301">
        <v>30350</v>
      </c>
      <c r="D23" s="302">
        <f t="shared" si="0"/>
        <v>103.305081861193</v>
      </c>
      <c r="E23" s="309">
        <v>35331</v>
      </c>
      <c r="F23" s="302">
        <f t="shared" si="1"/>
        <v>-14.0981008179785</v>
      </c>
      <c r="J23" s="141"/>
    </row>
    <row r="24" ht="22.5" customHeight="1" spans="1:11">
      <c r="A24" s="299" t="s">
        <v>34</v>
      </c>
      <c r="B24" s="300">
        <v>4064</v>
      </c>
      <c r="C24" s="301">
        <v>3396</v>
      </c>
      <c r="D24" s="302">
        <f t="shared" si="0"/>
        <v>83.5629921259843</v>
      </c>
      <c r="E24" s="309">
        <v>2065</v>
      </c>
      <c r="F24" s="302">
        <f t="shared" si="1"/>
        <v>64.455205811138</v>
      </c>
      <c r="J24" s="141"/>
    </row>
    <row r="25" ht="22.5" customHeight="1" spans="1:11">
      <c r="A25" s="299" t="s">
        <v>35</v>
      </c>
      <c r="B25" s="300">
        <v>96125</v>
      </c>
      <c r="C25" s="301">
        <v>119523</v>
      </c>
      <c r="D25" s="302">
        <f t="shared" si="0"/>
        <v>124.34122236671</v>
      </c>
      <c r="E25" s="309">
        <v>88705</v>
      </c>
      <c r="F25" s="302">
        <f t="shared" si="1"/>
        <v>34.7421227664732</v>
      </c>
      <c r="J25" s="141"/>
    </row>
    <row r="26" ht="22.5" customHeight="1" spans="1:11">
      <c r="A26" s="299" t="s">
        <v>36</v>
      </c>
      <c r="B26" s="300">
        <v>464</v>
      </c>
      <c r="C26" s="301">
        <v>238</v>
      </c>
      <c r="D26" s="302">
        <f t="shared" si="0"/>
        <v>51.2931034482759</v>
      </c>
      <c r="E26" s="309">
        <v>370</v>
      </c>
      <c r="F26" s="302">
        <f t="shared" si="1"/>
        <v>-35.6756756756757</v>
      </c>
      <c r="J26" s="141"/>
    </row>
    <row r="27" ht="22.5" customHeight="1" spans="1:11">
      <c r="A27" s="299" t="s">
        <v>37</v>
      </c>
      <c r="B27" s="315">
        <v>10410</v>
      </c>
      <c r="C27" s="301">
        <v>11323</v>
      </c>
      <c r="D27" s="302">
        <f t="shared" si="0"/>
        <v>108.770413064361</v>
      </c>
      <c r="E27" s="309">
        <v>9618</v>
      </c>
      <c r="F27" s="302">
        <f t="shared" si="1"/>
        <v>17.7271782075276</v>
      </c>
      <c r="J27" s="141"/>
    </row>
    <row r="28" ht="22.5" customHeight="1" spans="1:11">
      <c r="A28" s="316" t="s">
        <v>38</v>
      </c>
      <c r="B28" s="300">
        <v>120</v>
      </c>
      <c r="C28" s="301">
        <v>120</v>
      </c>
      <c r="D28" s="302">
        <f t="shared" si="0"/>
        <v>100</v>
      </c>
      <c r="E28" s="309">
        <v>161</v>
      </c>
      <c r="F28" s="302">
        <f t="shared" si="1"/>
        <v>-25.4658385093168</v>
      </c>
      <c r="J28" s="141"/>
    </row>
  </sheetData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28"/>
  <sheetViews>
    <sheetView showGridLines="0" showZeros="0" zoomScale="70" zoomScaleNormal="70" workbookViewId="0">
      <selection activeCell="A1" sqref="A1:F28"/>
    </sheetView>
  </sheetViews>
  <sheetFormatPr defaultColWidth="9" defaultRowHeight="15.75"/>
  <cols>
    <col min="1" max="1" width="30.625" style="255" customWidth="1"/>
    <col min="2" max="2" width="11.875" style="103" customWidth="1"/>
    <col min="3" max="3" width="10.625" style="256" customWidth="1"/>
    <col min="4" max="4" width="10.5" style="103" customWidth="1"/>
    <col min="5" max="5" width="9.5" style="104" hidden="1" customWidth="1"/>
    <col min="6" max="6" width="12.375" style="103" customWidth="1"/>
    <col min="7" max="7" width="9" style="105"/>
    <col min="8" max="8" width="12.625" style="257" customWidth="1"/>
    <col min="9" max="9" width="11.75" style="105" customWidth="1"/>
    <col min="10" max="16384" width="9" style="105"/>
  </cols>
  <sheetData>
    <row r="1" ht="30" customHeight="1" spans="1:10">
      <c r="A1" s="63" t="s">
        <v>39</v>
      </c>
      <c r="B1" s="63"/>
      <c r="C1" s="63"/>
      <c r="D1" s="63"/>
      <c r="E1" s="63"/>
      <c r="F1" s="63"/>
    </row>
    <row r="2" ht="20.45" customHeight="1" spans="1:10">
      <c r="A2" s="258"/>
      <c r="B2" s="130"/>
      <c r="C2" s="259"/>
      <c r="D2" s="131" t="s">
        <v>7</v>
      </c>
      <c r="E2" s="131"/>
      <c r="F2" s="131"/>
    </row>
    <row r="3" ht="36" customHeight="1" spans="1:10">
      <c r="A3" s="260" t="s">
        <v>8</v>
      </c>
      <c r="B3" s="261" t="s">
        <v>40</v>
      </c>
      <c r="C3" s="262" t="s">
        <v>10</v>
      </c>
      <c r="D3" s="261" t="s">
        <v>11</v>
      </c>
      <c r="E3" s="263" t="s">
        <v>41</v>
      </c>
      <c r="F3" s="261" t="s">
        <v>42</v>
      </c>
      <c r="H3" s="14"/>
      <c r="I3" s="264"/>
    </row>
    <row r="4" s="128" customFormat="1" ht="24.75" customHeight="1" spans="1:10">
      <c r="A4" s="265" t="s">
        <v>43</v>
      </c>
      <c r="B4" s="266">
        <f>+SUM(B5:B27)</f>
        <v>2312953</v>
      </c>
      <c r="C4" s="267">
        <f>SUM(C5:C27)</f>
        <v>1944282</v>
      </c>
      <c r="D4" s="268">
        <f>C4/B4*100</f>
        <v>84.0605926709276</v>
      </c>
      <c r="E4" s="269">
        <f>SUM(E5:E27)-172932</f>
        <v>1887290</v>
      </c>
      <c r="F4" s="268">
        <f>IF(E4&lt;&gt;0,C4/E4*100-100,"")</f>
        <v>3.0197796840973</v>
      </c>
      <c r="G4" s="270"/>
      <c r="H4" s="271"/>
      <c r="I4" s="270"/>
      <c r="J4" s="270"/>
    </row>
    <row r="5" ht="24.75" customHeight="1" spans="1:10">
      <c r="A5" s="272" t="s">
        <v>44</v>
      </c>
      <c r="B5" s="273">
        <v>225982</v>
      </c>
      <c r="C5" s="274">
        <v>212884</v>
      </c>
      <c r="D5" s="275">
        <f>C5/B5*100</f>
        <v>94.2039631475073</v>
      </c>
      <c r="E5" s="276">
        <v>198051</v>
      </c>
      <c r="F5" s="275">
        <f t="shared" ref="F5:F20" si="0">IF(E5&lt;&gt;0,C5/E5*100-100,"")</f>
        <v>7.48948503163327</v>
      </c>
      <c r="H5" s="277"/>
    </row>
    <row r="6" ht="24.75" hidden="1" customHeight="1" spans="1:10">
      <c r="A6" s="272" t="s">
        <v>45</v>
      </c>
      <c r="B6" s="273">
        <v>0</v>
      </c>
      <c r="C6" s="274"/>
      <c r="D6" s="275"/>
      <c r="E6" s="276"/>
      <c r="F6" s="275" t="str">
        <f t="shared" si="0"/>
        <v/>
      </c>
      <c r="H6" s="277"/>
    </row>
    <row r="7" ht="24.75" customHeight="1" spans="1:10">
      <c r="A7" s="272" t="s">
        <v>46</v>
      </c>
      <c r="B7" s="273">
        <v>839</v>
      </c>
      <c r="C7" s="274">
        <v>835</v>
      </c>
      <c r="D7" s="275">
        <f>C7/B7*100</f>
        <v>99.523241954708</v>
      </c>
      <c r="E7" s="276">
        <v>837</v>
      </c>
      <c r="F7" s="275">
        <f t="shared" si="0"/>
        <v>-0.238948626045399</v>
      </c>
      <c r="H7" s="277"/>
    </row>
    <row r="8" ht="24.75" customHeight="1" spans="1:10">
      <c r="A8" s="272" t="s">
        <v>47</v>
      </c>
      <c r="B8" s="273">
        <v>72695</v>
      </c>
      <c r="C8" s="274">
        <v>69158</v>
      </c>
      <c r="D8" s="275">
        <f t="shared" ref="D8:D27" si="1">C8/B8*100</f>
        <v>95.1344659192517</v>
      </c>
      <c r="E8" s="276">
        <v>64620</v>
      </c>
      <c r="F8" s="275">
        <f t="shared" si="0"/>
        <v>7.02259362426494</v>
      </c>
      <c r="H8" s="278"/>
      <c r="I8" s="103"/>
    </row>
    <row r="9" ht="24.75" customHeight="1" spans="1:10">
      <c r="A9" s="272" t="s">
        <v>48</v>
      </c>
      <c r="B9" s="273">
        <v>306391</v>
      </c>
      <c r="C9" s="274">
        <v>296412</v>
      </c>
      <c r="D9" s="275">
        <f t="shared" si="1"/>
        <v>96.7430505465239</v>
      </c>
      <c r="E9" s="276">
        <v>291652</v>
      </c>
      <c r="F9" s="275">
        <f t="shared" si="0"/>
        <v>1.63208207041268</v>
      </c>
      <c r="H9" s="277"/>
    </row>
    <row r="10" ht="24.75" customHeight="1" spans="1:10">
      <c r="A10" s="272" t="s">
        <v>49</v>
      </c>
      <c r="B10" s="273">
        <v>44753</v>
      </c>
      <c r="C10" s="274">
        <v>32078</v>
      </c>
      <c r="D10" s="275">
        <f t="shared" si="1"/>
        <v>71.6778763434854</v>
      </c>
      <c r="E10" s="276">
        <v>32854</v>
      </c>
      <c r="F10" s="275">
        <f t="shared" si="0"/>
        <v>-2.36196505752724</v>
      </c>
      <c r="H10" s="277"/>
    </row>
    <row r="11" ht="24.75" customHeight="1" spans="1:10">
      <c r="A11" s="272" t="s">
        <v>50</v>
      </c>
      <c r="B11" s="273">
        <v>54819</v>
      </c>
      <c r="C11" s="274">
        <v>46054</v>
      </c>
      <c r="D11" s="275">
        <f t="shared" si="1"/>
        <v>84.0110180776738</v>
      </c>
      <c r="E11" s="276">
        <v>51018</v>
      </c>
      <c r="F11" s="275">
        <f t="shared" si="0"/>
        <v>-9.72989925124466</v>
      </c>
      <c r="H11" s="277"/>
    </row>
    <row r="12" ht="24.75" customHeight="1" spans="1:10">
      <c r="A12" s="272" t="s">
        <v>51</v>
      </c>
      <c r="B12" s="273">
        <v>293735</v>
      </c>
      <c r="C12" s="274">
        <v>269940</v>
      </c>
      <c r="D12" s="275">
        <f t="shared" si="1"/>
        <v>91.8991608082115</v>
      </c>
      <c r="E12" s="276">
        <v>259744</v>
      </c>
      <c r="F12" s="275">
        <f t="shared" si="0"/>
        <v>3.92540347418998</v>
      </c>
      <c r="H12" s="277"/>
    </row>
    <row r="13" ht="24.75" customHeight="1" spans="1:10">
      <c r="A13" s="272" t="s">
        <v>52</v>
      </c>
      <c r="B13" s="273">
        <v>215322</v>
      </c>
      <c r="C13" s="274">
        <v>204366</v>
      </c>
      <c r="D13" s="275">
        <f t="shared" si="1"/>
        <v>94.9118065037479</v>
      </c>
      <c r="E13" s="276">
        <v>206023</v>
      </c>
      <c r="F13" s="275">
        <f t="shared" si="0"/>
        <v>-0.804279133883114</v>
      </c>
      <c r="H13" s="277"/>
    </row>
    <row r="14" ht="24.75" customHeight="1" spans="1:10">
      <c r="A14" s="272" t="s">
        <v>53</v>
      </c>
      <c r="B14" s="273">
        <v>105743</v>
      </c>
      <c r="C14" s="274">
        <v>69074</v>
      </c>
      <c r="D14" s="275">
        <f t="shared" si="1"/>
        <v>65.3225272594876</v>
      </c>
      <c r="E14" s="276">
        <v>56833</v>
      </c>
      <c r="F14" s="275">
        <f t="shared" si="0"/>
        <v>21.5385427480513</v>
      </c>
      <c r="H14" s="277"/>
    </row>
    <row r="15" ht="24.75" customHeight="1" spans="1:10">
      <c r="A15" s="272" t="s">
        <v>54</v>
      </c>
      <c r="B15" s="273">
        <v>104503</v>
      </c>
      <c r="C15" s="274">
        <v>82371</v>
      </c>
      <c r="D15" s="275">
        <f t="shared" si="1"/>
        <v>78.8216606221831</v>
      </c>
      <c r="E15" s="276">
        <v>81690</v>
      </c>
      <c r="F15" s="275">
        <f t="shared" si="0"/>
        <v>0.833639368343725</v>
      </c>
      <c r="H15" s="277"/>
    </row>
    <row r="16" ht="24.75" customHeight="1" spans="1:10">
      <c r="A16" s="272" t="s">
        <v>55</v>
      </c>
      <c r="B16" s="273">
        <v>548784</v>
      </c>
      <c r="C16" s="274">
        <v>409150</v>
      </c>
      <c r="D16" s="275">
        <f t="shared" si="1"/>
        <v>74.5557450654538</v>
      </c>
      <c r="E16" s="276">
        <v>535473</v>
      </c>
      <c r="F16" s="275">
        <f t="shared" si="0"/>
        <v>-23.5909186831082</v>
      </c>
      <c r="H16" s="277"/>
    </row>
    <row r="17" ht="24.75" customHeight="1" spans="1:8">
      <c r="A17" s="272" t="s">
        <v>56</v>
      </c>
      <c r="B17" s="273">
        <v>73663</v>
      </c>
      <c r="C17" s="274">
        <v>50739</v>
      </c>
      <c r="D17" s="275">
        <f t="shared" si="1"/>
        <v>68.8798989994977</v>
      </c>
      <c r="E17" s="276">
        <v>51611</v>
      </c>
      <c r="F17" s="275">
        <f t="shared" si="0"/>
        <v>-1.6895623026099</v>
      </c>
      <c r="H17" s="277"/>
    </row>
    <row r="18" ht="24.75" customHeight="1" spans="1:8">
      <c r="A18" s="272" t="s">
        <v>57</v>
      </c>
      <c r="B18" s="273">
        <v>23127</v>
      </c>
      <c r="C18" s="274">
        <v>16034</v>
      </c>
      <c r="D18" s="275">
        <f t="shared" si="1"/>
        <v>69.3302200890734</v>
      </c>
      <c r="E18" s="276">
        <v>16009</v>
      </c>
      <c r="F18" s="275">
        <f t="shared" si="0"/>
        <v>0.156162158785691</v>
      </c>
      <c r="H18" s="277"/>
    </row>
    <row r="19" ht="24.75" customHeight="1" spans="1:8">
      <c r="A19" s="272" t="s">
        <v>58</v>
      </c>
      <c r="B19" s="273">
        <v>7126</v>
      </c>
      <c r="C19" s="274">
        <v>5327</v>
      </c>
      <c r="D19" s="275">
        <f t="shared" si="1"/>
        <v>74.75442043222</v>
      </c>
      <c r="E19" s="276">
        <v>6033</v>
      </c>
      <c r="F19" s="275">
        <f t="shared" si="0"/>
        <v>-11.7023039946958</v>
      </c>
      <c r="H19" s="277"/>
    </row>
    <row r="20" ht="24.75" customHeight="1" spans="1:8">
      <c r="A20" s="272" t="s">
        <v>59</v>
      </c>
      <c r="B20" s="273">
        <v>2727</v>
      </c>
      <c r="C20" s="274">
        <v>913</v>
      </c>
      <c r="D20" s="275">
        <f t="shared" si="1"/>
        <v>33.4800146681335</v>
      </c>
      <c r="E20" s="276">
        <v>53</v>
      </c>
      <c r="F20" s="275">
        <f t="shared" si="0"/>
        <v>1622.64150943396</v>
      </c>
      <c r="H20" s="277"/>
    </row>
    <row r="21" ht="24.75" customHeight="1" spans="1:8">
      <c r="A21" s="272" t="s">
        <v>60</v>
      </c>
      <c r="B21" s="273">
        <v>33817</v>
      </c>
      <c r="C21" s="274">
        <v>25770</v>
      </c>
      <c r="D21" s="275">
        <f t="shared" si="1"/>
        <v>76.2042759558802</v>
      </c>
      <c r="E21" s="276">
        <v>20019</v>
      </c>
      <c r="F21" s="275">
        <f t="shared" ref="F21:F27" si="2">IF(E21&lt;&gt;0,C21/E21*100-100,"")</f>
        <v>28.7277086767571</v>
      </c>
      <c r="H21" s="277"/>
    </row>
    <row r="22" ht="24.75" customHeight="1" spans="1:8">
      <c r="A22" s="272" t="s">
        <v>61</v>
      </c>
      <c r="B22" s="273">
        <v>91631</v>
      </c>
      <c r="C22" s="274">
        <v>70415</v>
      </c>
      <c r="D22" s="275">
        <f t="shared" si="1"/>
        <v>76.8462638190132</v>
      </c>
      <c r="E22" s="276">
        <v>82326</v>
      </c>
      <c r="F22" s="275">
        <f t="shared" si="2"/>
        <v>-14.4680902752472</v>
      </c>
      <c r="H22" s="277"/>
    </row>
    <row r="23" ht="24.75" customHeight="1" spans="1:8">
      <c r="A23" s="272" t="s">
        <v>62</v>
      </c>
      <c r="B23" s="273">
        <v>12623</v>
      </c>
      <c r="C23" s="274">
        <v>9221</v>
      </c>
      <c r="D23" s="275">
        <f t="shared" si="1"/>
        <v>73.0491959122237</v>
      </c>
      <c r="E23" s="276">
        <v>7414</v>
      </c>
      <c r="F23" s="275">
        <f t="shared" si="2"/>
        <v>24.3728082007014</v>
      </c>
      <c r="H23" s="277"/>
    </row>
    <row r="24" ht="24.75" customHeight="1" spans="1:8">
      <c r="A24" s="272" t="s">
        <v>63</v>
      </c>
      <c r="B24" s="273">
        <v>47286</v>
      </c>
      <c r="C24" s="274">
        <v>39136</v>
      </c>
      <c r="D24" s="275">
        <f t="shared" si="1"/>
        <v>82.7644545954405</v>
      </c>
      <c r="E24" s="276">
        <v>57129</v>
      </c>
      <c r="F24" s="275">
        <f t="shared" si="2"/>
        <v>-31.4953876315006</v>
      </c>
      <c r="H24" s="277"/>
    </row>
    <row r="25" ht="24.75" customHeight="1" spans="1:8">
      <c r="A25" s="272" t="s">
        <v>64</v>
      </c>
      <c r="B25" s="279">
        <v>17887</v>
      </c>
      <c r="C25" s="274">
        <v>4905</v>
      </c>
      <c r="D25" s="275">
        <f t="shared" si="1"/>
        <v>27.4221501649242</v>
      </c>
      <c r="E25" s="276">
        <v>14435</v>
      </c>
      <c r="F25" s="275">
        <f t="shared" si="2"/>
        <v>-66.0200900588846</v>
      </c>
      <c r="H25" s="277"/>
    </row>
    <row r="26" ht="27" customHeight="1" spans="1:8">
      <c r="A26" s="272" t="s">
        <v>65</v>
      </c>
      <c r="B26" s="273">
        <v>29428</v>
      </c>
      <c r="C26" s="274">
        <v>29428</v>
      </c>
      <c r="D26" s="275">
        <f t="shared" si="1"/>
        <v>100</v>
      </c>
      <c r="E26" s="276">
        <v>26318</v>
      </c>
      <c r="F26" s="275">
        <f t="shared" si="2"/>
        <v>11.8170073713808</v>
      </c>
      <c r="H26" s="277"/>
    </row>
    <row r="27" ht="27" customHeight="1" spans="1:8">
      <c r="A27" s="272" t="s">
        <v>66</v>
      </c>
      <c r="B27" s="273">
        <v>72</v>
      </c>
      <c r="C27" s="274">
        <v>72</v>
      </c>
      <c r="D27" s="275">
        <f t="shared" si="1"/>
        <v>100</v>
      </c>
      <c r="E27" s="276">
        <v>80</v>
      </c>
      <c r="F27" s="275">
        <f t="shared" si="2"/>
        <v>-10</v>
      </c>
      <c r="H27" s="277"/>
    </row>
    <row r="28" ht="27" customHeight="1" spans="1:8">
      <c r="A28" s="280" t="s">
        <v>67</v>
      </c>
      <c r="B28" s="281"/>
      <c r="C28" s="281"/>
      <c r="D28" s="281"/>
      <c r="E28" s="281"/>
      <c r="F28" s="281"/>
      <c r="H28" s="277"/>
    </row>
  </sheetData>
  <mergeCells count="3">
    <mergeCell ref="A1:F1"/>
    <mergeCell ref="D2:F2"/>
    <mergeCell ref="A28:F28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showZeros="0" zoomScale="85" zoomScaleNormal="85" zoomScaleSheetLayoutView="85" workbookViewId="0">
      <selection activeCell="A1" sqref="A1:F28"/>
    </sheetView>
  </sheetViews>
  <sheetFormatPr defaultColWidth="9" defaultRowHeight="14.25"/>
  <cols>
    <col min="1" max="1" width="30.75" customWidth="1"/>
    <col min="2" max="2" width="11.5" style="215" customWidth="1"/>
    <col min="3" max="3" width="11" style="215" customWidth="1"/>
    <col min="4" max="4" width="10.5" style="241" customWidth="1"/>
    <col min="5" max="5" width="11.5" style="242" hidden="1" customWidth="1"/>
    <col min="6" max="6" width="10.75" customWidth="1"/>
    <col min="7" max="13" width="9" hidden="1" customWidth="1"/>
    <col min="18" max="18" width="9.625" customWidth="1"/>
  </cols>
  <sheetData>
    <row r="1" s="240" customFormat="1" ht="30" customHeight="1" spans="1:19">
      <c r="A1" s="63" t="s">
        <v>68</v>
      </c>
      <c r="B1" s="218"/>
      <c r="C1" s="218"/>
      <c r="D1" s="243"/>
      <c r="E1" s="64"/>
      <c r="F1" s="63"/>
    </row>
    <row r="2" ht="21.75" customHeight="1" spans="1:19">
      <c r="A2" s="130"/>
      <c r="B2" s="219"/>
      <c r="C2" s="219"/>
      <c r="D2" s="244" t="s">
        <v>7</v>
      </c>
      <c r="E2" s="245"/>
      <c r="F2" s="223"/>
    </row>
    <row r="3" ht="51.75" customHeight="1" spans="1:19">
      <c r="A3" s="108" t="s">
        <v>8</v>
      </c>
      <c r="B3" s="133" t="s">
        <v>9</v>
      </c>
      <c r="C3" s="133" t="s">
        <v>10</v>
      </c>
      <c r="D3" s="246" t="s">
        <v>11</v>
      </c>
      <c r="E3" s="109" t="s">
        <v>12</v>
      </c>
      <c r="F3" s="108" t="s">
        <v>13</v>
      </c>
      <c r="G3" s="2" t="s">
        <v>69</v>
      </c>
      <c r="H3" s="2" t="s">
        <v>70</v>
      </c>
      <c r="I3" s="2" t="s">
        <v>71</v>
      </c>
      <c r="J3" s="2"/>
      <c r="K3" s="2" t="s">
        <v>72</v>
      </c>
      <c r="L3" s="2" t="s">
        <v>73</v>
      </c>
      <c r="M3" s="2" t="s">
        <v>74</v>
      </c>
      <c r="O3" s="14"/>
      <c r="P3" s="14"/>
      <c r="Q3" s="14"/>
      <c r="R3" s="14"/>
      <c r="S3" s="247"/>
    </row>
    <row r="4" s="214" customFormat="1" ht="48" customHeight="1" spans="1:19">
      <c r="A4" s="248" t="s">
        <v>75</v>
      </c>
      <c r="B4" s="225">
        <f>SUM(B11:B19)</f>
        <v>60000</v>
      </c>
      <c r="C4" s="225">
        <f>SUM(C11:C19)</f>
        <v>86872</v>
      </c>
      <c r="D4" s="249">
        <f>IF(B4&lt;&gt;0,C4/B4*100,"")</f>
        <v>144.786666666667</v>
      </c>
      <c r="E4" s="227">
        <f>SUM(E11:E20)</f>
        <v>63892</v>
      </c>
      <c r="F4" s="177">
        <f>IF(E4&lt;&gt;0,C4/E4*100-100,"")</f>
        <v>35.9669442183685</v>
      </c>
      <c r="G4" s="214">
        <f t="shared" ref="G4:M4" si="0">SUM(G11:G20)</f>
        <v>11800</v>
      </c>
      <c r="H4" s="214">
        <f t="shared" si="0"/>
        <v>72530</v>
      </c>
      <c r="I4" s="214">
        <f t="shared" si="0"/>
        <v>7000</v>
      </c>
      <c r="J4" s="214">
        <f t="shared" si="0"/>
        <v>10027</v>
      </c>
      <c r="K4" s="214">
        <f t="shared" si="0"/>
        <v>220</v>
      </c>
      <c r="L4" s="214">
        <f t="shared" si="0"/>
        <v>8554</v>
      </c>
      <c r="M4" s="214">
        <f t="shared" si="0"/>
        <v>19170</v>
      </c>
      <c r="P4" s="250"/>
      <c r="R4" s="250"/>
    </row>
    <row r="5" ht="32.1" hidden="1" customHeight="1" spans="1:19">
      <c r="A5" s="251" t="s">
        <v>76</v>
      </c>
      <c r="B5" s="230"/>
      <c r="C5" s="252"/>
      <c r="D5" s="249" t="str">
        <f t="shared" ref="D5:D20" si="1">IF(B5&lt;&gt;0,C5/B5*100,"")</f>
        <v/>
      </c>
      <c r="E5" s="232"/>
      <c r="F5" s="177" t="str">
        <f t="shared" ref="F5:F20" si="2">IF(E5&lt;&gt;0,C5/E5*100-100,"")</f>
        <v/>
      </c>
    </row>
    <row r="6" ht="32.1" hidden="1" customHeight="1" spans="1:19">
      <c r="A6" s="251" t="s">
        <v>77</v>
      </c>
      <c r="B6" s="230"/>
      <c r="C6" s="252"/>
      <c r="D6" s="249" t="str">
        <f t="shared" si="1"/>
        <v/>
      </c>
      <c r="E6" s="232"/>
      <c r="F6" s="177" t="str">
        <f t="shared" si="2"/>
        <v/>
      </c>
    </row>
    <row r="7" ht="32.1" hidden="1" customHeight="1" spans="1:19">
      <c r="A7" s="251" t="s">
        <v>78</v>
      </c>
      <c r="B7" s="230"/>
      <c r="C7" s="252"/>
      <c r="D7" s="249" t="str">
        <f t="shared" si="1"/>
        <v/>
      </c>
      <c r="E7" s="232"/>
      <c r="F7" s="177" t="str">
        <f t="shared" si="2"/>
        <v/>
      </c>
    </row>
    <row r="8" ht="32.1" hidden="1" customHeight="1" spans="1:19">
      <c r="A8" s="251" t="s">
        <v>79</v>
      </c>
      <c r="B8" s="230"/>
      <c r="C8" s="252"/>
      <c r="D8" s="249" t="str">
        <f t="shared" si="1"/>
        <v/>
      </c>
      <c r="E8" s="232"/>
      <c r="F8" s="177" t="str">
        <f t="shared" si="2"/>
        <v/>
      </c>
    </row>
    <row r="9" ht="32.1" hidden="1" customHeight="1" spans="1:19">
      <c r="A9" s="251" t="s">
        <v>80</v>
      </c>
      <c r="B9" s="230"/>
      <c r="C9" s="252"/>
      <c r="D9" s="249" t="str">
        <f t="shared" si="1"/>
        <v/>
      </c>
      <c r="E9" s="232"/>
      <c r="F9" s="177" t="str">
        <f t="shared" si="2"/>
        <v/>
      </c>
    </row>
    <row r="10" ht="32.1" hidden="1" customHeight="1" spans="1:19">
      <c r="A10" s="251" t="s">
        <v>81</v>
      </c>
      <c r="B10" s="230"/>
      <c r="C10" s="252"/>
      <c r="D10" s="249" t="str">
        <f t="shared" si="1"/>
        <v/>
      </c>
      <c r="E10" s="232"/>
      <c r="F10" s="177" t="str">
        <f t="shared" si="2"/>
        <v/>
      </c>
    </row>
    <row r="11" ht="36" customHeight="1" spans="1:19">
      <c r="A11" s="251" t="s">
        <v>82</v>
      </c>
      <c r="B11" s="230">
        <v>463</v>
      </c>
      <c r="C11" s="230">
        <v>153</v>
      </c>
      <c r="D11" s="253">
        <f t="shared" si="1"/>
        <v>33.0453563714903</v>
      </c>
      <c r="E11" s="232">
        <v>126</v>
      </c>
      <c r="F11" s="165">
        <f t="shared" si="2"/>
        <v>21.4285714285714</v>
      </c>
      <c r="G11">
        <v>400</v>
      </c>
      <c r="I11">
        <v>330</v>
      </c>
      <c r="M11">
        <v>990</v>
      </c>
      <c r="Q11" s="254"/>
    </row>
    <row r="12" ht="36" customHeight="1" spans="1:19">
      <c r="A12" s="251" t="s">
        <v>83</v>
      </c>
      <c r="B12" s="230">
        <v>120</v>
      </c>
      <c r="C12" s="230">
        <v>770</v>
      </c>
      <c r="D12" s="253">
        <f t="shared" si="1"/>
        <v>641.666666666667</v>
      </c>
      <c r="E12" s="232">
        <v>230</v>
      </c>
      <c r="F12" s="165">
        <f t="shared" si="2"/>
        <v>234.782608695652</v>
      </c>
      <c r="H12">
        <v>315</v>
      </c>
      <c r="I12">
        <v>20</v>
      </c>
      <c r="M12">
        <v>133</v>
      </c>
      <c r="Q12" s="254"/>
    </row>
    <row r="13" ht="36" customHeight="1" spans="1:19">
      <c r="A13" s="251" t="s">
        <v>84</v>
      </c>
      <c r="B13" s="230">
        <v>36011</v>
      </c>
      <c r="C13" s="230">
        <v>56243</v>
      </c>
      <c r="D13" s="253">
        <f t="shared" si="1"/>
        <v>156.182833023243</v>
      </c>
      <c r="E13" s="232">
        <v>34036</v>
      </c>
      <c r="F13" s="165">
        <f t="shared" si="2"/>
        <v>65.2456222822893</v>
      </c>
      <c r="G13">
        <v>10800</v>
      </c>
      <c r="H13">
        <v>69115</v>
      </c>
      <c r="I13">
        <v>6100</v>
      </c>
      <c r="J13">
        <v>9177</v>
      </c>
      <c r="K13">
        <v>100</v>
      </c>
      <c r="L13">
        <v>8034</v>
      </c>
      <c r="M13">
        <v>17500</v>
      </c>
      <c r="Q13" s="254"/>
    </row>
    <row r="14" ht="36" customHeight="1" spans="1:19">
      <c r="A14" s="251" t="s">
        <v>85</v>
      </c>
      <c r="B14" s="230">
        <v>1726</v>
      </c>
      <c r="C14" s="230">
        <v>1582</v>
      </c>
      <c r="D14" s="253">
        <f t="shared" si="1"/>
        <v>91.657010428737</v>
      </c>
      <c r="E14" s="232">
        <v>2443</v>
      </c>
      <c r="F14" s="165">
        <f t="shared" si="2"/>
        <v>-35.243553008596</v>
      </c>
      <c r="I14">
        <v>500</v>
      </c>
      <c r="J14">
        <v>600</v>
      </c>
      <c r="L14">
        <v>400</v>
      </c>
      <c r="M14">
        <v>300</v>
      </c>
      <c r="Q14" s="254"/>
    </row>
    <row r="15" ht="36" customHeight="1" spans="1:19">
      <c r="A15" s="251" t="s">
        <v>86</v>
      </c>
      <c r="B15" s="230">
        <v>7500</v>
      </c>
      <c r="C15" s="230">
        <v>6617</v>
      </c>
      <c r="D15" s="253">
        <f t="shared" si="1"/>
        <v>88.2266666666667</v>
      </c>
      <c r="E15" s="232">
        <v>5492</v>
      </c>
      <c r="F15" s="165">
        <f t="shared" si="2"/>
        <v>20.4843408594319</v>
      </c>
      <c r="H15">
        <v>1500</v>
      </c>
      <c r="Q15" s="254"/>
    </row>
    <row r="16" ht="36" customHeight="1" spans="1:19">
      <c r="A16" s="251" t="s">
        <v>87</v>
      </c>
      <c r="B16" s="230">
        <v>2604</v>
      </c>
      <c r="C16" s="230">
        <v>4131</v>
      </c>
      <c r="D16" s="253">
        <f t="shared" si="1"/>
        <v>158.640552995392</v>
      </c>
      <c r="E16" s="232">
        <v>2076</v>
      </c>
      <c r="F16" s="165">
        <f t="shared" si="2"/>
        <v>98.9884393063584</v>
      </c>
      <c r="H16">
        <v>1600</v>
      </c>
      <c r="I16">
        <v>50</v>
      </c>
      <c r="J16">
        <v>250</v>
      </c>
      <c r="K16">
        <v>120</v>
      </c>
      <c r="L16">
        <v>120</v>
      </c>
      <c r="M16">
        <v>247</v>
      </c>
      <c r="Q16" s="254"/>
    </row>
    <row r="17" ht="36" customHeight="1" spans="1:17">
      <c r="A17" s="251" t="s">
        <v>88</v>
      </c>
      <c r="B17" s="230">
        <v>250</v>
      </c>
      <c r="C17" s="230">
        <v>395</v>
      </c>
      <c r="D17" s="253">
        <f t="shared" si="1"/>
        <v>158</v>
      </c>
      <c r="E17" s="232">
        <v>426</v>
      </c>
      <c r="F17" s="165">
        <f t="shared" si="2"/>
        <v>-7.27699530516432</v>
      </c>
      <c r="G17">
        <v>600</v>
      </c>
      <c r="Q17" s="254"/>
    </row>
    <row r="18" ht="36" hidden="1" customHeight="1" spans="1:17">
      <c r="A18" s="251" t="s">
        <v>89</v>
      </c>
      <c r="B18" s="230"/>
      <c r="C18" s="230"/>
      <c r="D18" s="253" t="str">
        <f t="shared" si="1"/>
        <v/>
      </c>
      <c r="E18" s="232"/>
      <c r="F18" s="165" t="str">
        <f t="shared" si="2"/>
        <v/>
      </c>
      <c r="Q18" s="254"/>
    </row>
    <row r="19" ht="36" customHeight="1" spans="1:17">
      <c r="A19" s="251" t="s">
        <v>90</v>
      </c>
      <c r="B19" s="230">
        <f>20447-9121</f>
        <v>11326</v>
      </c>
      <c r="C19" s="230">
        <v>16981</v>
      </c>
      <c r="D19" s="253">
        <f t="shared" si="1"/>
        <v>149.929366060392</v>
      </c>
      <c r="E19" s="232">
        <v>19063</v>
      </c>
      <c r="F19" s="165">
        <f t="shared" si="2"/>
        <v>-10.9216807428002</v>
      </c>
      <c r="Q19" s="254"/>
    </row>
    <row r="20" ht="32.1" hidden="1" customHeight="1" spans="1:17">
      <c r="A20" s="251" t="s">
        <v>91</v>
      </c>
      <c r="B20" s="230"/>
      <c r="C20" s="252"/>
      <c r="D20" s="253" t="str">
        <f t="shared" si="1"/>
        <v/>
      </c>
      <c r="E20" s="232"/>
      <c r="F20" s="165" t="str">
        <f t="shared" si="2"/>
        <v/>
      </c>
    </row>
  </sheetData>
  <autoFilter xmlns:etc="http://www.wps.cn/officeDocument/2017/etCustomData" ref="A3:S20" etc:filterBottomFollowUsedRange="0">
    <extLst/>
  </autoFilter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T40"/>
  <sheetViews>
    <sheetView showZeros="0" zoomScale="70" zoomScaleNormal="70" workbookViewId="0">
      <selection activeCell="A1" sqref="A1:F28"/>
    </sheetView>
  </sheetViews>
  <sheetFormatPr defaultColWidth="9" defaultRowHeight="14.25"/>
  <cols>
    <col min="1" max="1" width="37.5" customWidth="1"/>
    <col min="2" max="2" width="11.625" style="215" customWidth="1"/>
    <col min="3" max="3" width="9" style="216" customWidth="1"/>
    <col min="4" max="4" width="10.625" style="215" customWidth="1"/>
    <col min="5" max="5" width="8.75" style="217" hidden="1" customWidth="1"/>
    <col min="6" max="6" width="10.75" customWidth="1"/>
    <col min="7" max="13" width="9" hidden="1" customWidth="1"/>
    <col min="15" max="15" width="9.625" customWidth="1"/>
    <col min="16" max="16" width="10" customWidth="1"/>
    <col min="18" max="18" width="9.625" customWidth="1"/>
  </cols>
  <sheetData>
    <row r="1" ht="30" customHeight="1" spans="1:18">
      <c r="A1" s="63" t="s">
        <v>92</v>
      </c>
      <c r="B1" s="218"/>
      <c r="C1" s="218"/>
      <c r="D1" s="218"/>
      <c r="E1" s="129"/>
      <c r="F1" s="63"/>
    </row>
    <row r="2" ht="18" customHeight="1" spans="1:18">
      <c r="A2" s="130"/>
      <c r="B2" s="219"/>
      <c r="C2" s="220"/>
      <c r="D2" s="221" t="s">
        <v>7</v>
      </c>
      <c r="E2" s="222"/>
      <c r="F2" s="223"/>
    </row>
    <row r="3" ht="32.25" customHeight="1" spans="1:18">
      <c r="A3" s="133" t="s">
        <v>93</v>
      </c>
      <c r="B3" s="133" t="s">
        <v>40</v>
      </c>
      <c r="C3" s="133" t="s">
        <v>10</v>
      </c>
      <c r="D3" s="133" t="s">
        <v>11</v>
      </c>
      <c r="E3" s="109" t="s">
        <v>12</v>
      </c>
      <c r="F3" s="133" t="s">
        <v>13</v>
      </c>
      <c r="G3" s="2" t="s">
        <v>69</v>
      </c>
      <c r="H3" s="2" t="s">
        <v>70</v>
      </c>
      <c r="I3" s="2" t="s">
        <v>71</v>
      </c>
      <c r="J3" s="2"/>
      <c r="K3" s="2" t="s">
        <v>72</v>
      </c>
      <c r="L3" s="2" t="s">
        <v>73</v>
      </c>
      <c r="M3" s="2" t="s">
        <v>74</v>
      </c>
      <c r="O3" s="14"/>
      <c r="P3" s="14"/>
      <c r="Q3" s="14"/>
      <c r="R3" s="14"/>
    </row>
    <row r="4" s="214" customFormat="1" ht="27.75" customHeight="1" spans="1:18">
      <c r="A4" s="224" t="s">
        <v>94</v>
      </c>
      <c r="B4" s="225">
        <f>+SUM(B5:B33)</f>
        <v>619881</v>
      </c>
      <c r="C4" s="225">
        <f>SUM(C5:C33)</f>
        <v>524557</v>
      </c>
      <c r="D4" s="226">
        <f>IF(B4&lt;&gt;0,C4/B4*100,"")</f>
        <v>84.6222097467095</v>
      </c>
      <c r="E4" s="227">
        <f>SUM(E5:E33)</f>
        <v>292780</v>
      </c>
      <c r="F4" s="226">
        <f>IF(E4&lt;&gt;0,C4/E4*100-100,"")</f>
        <v>79.164218867409</v>
      </c>
      <c r="G4" s="214">
        <f>SUM(G6:G33)</f>
        <v>11800</v>
      </c>
      <c r="H4" s="214">
        <f t="shared" ref="H4:M4" si="0">SUM(H6:H33)</f>
        <v>72530</v>
      </c>
      <c r="I4" s="214">
        <f t="shared" si="0"/>
        <v>7591</v>
      </c>
      <c r="J4" s="214">
        <f t="shared" si="0"/>
        <v>10222</v>
      </c>
      <c r="K4" s="214">
        <f t="shared" si="0"/>
        <v>626</v>
      </c>
      <c r="L4" s="214">
        <f t="shared" si="0"/>
        <v>47781</v>
      </c>
      <c r="M4" s="214">
        <f t="shared" si="0"/>
        <v>19701.55</v>
      </c>
      <c r="O4" s="228"/>
      <c r="P4" s="228"/>
    </row>
    <row r="5" s="214" customFormat="1" ht="24.95" customHeight="1" spans="1:18">
      <c r="A5" s="229" t="s">
        <v>95</v>
      </c>
      <c r="B5" s="230">
        <v>3591</v>
      </c>
      <c r="C5" s="230">
        <v>1340</v>
      </c>
      <c r="D5" s="231">
        <f t="shared" ref="D5:D6" si="1">IF(B5&lt;&gt;0,C5/B5*100,"")</f>
        <v>37.3155109997215</v>
      </c>
      <c r="E5" s="232"/>
      <c r="F5" s="231" t="str">
        <f t="shared" ref="F5:F6" si="2">IF(E5&lt;&gt;0,C5/E5*100-100,"")</f>
        <v/>
      </c>
      <c r="O5" s="228"/>
      <c r="P5" s="228"/>
    </row>
    <row r="6" ht="24.95" customHeight="1" spans="1:18">
      <c r="A6" s="229" t="s">
        <v>96</v>
      </c>
      <c r="B6" s="233">
        <v>250</v>
      </c>
      <c r="C6" s="233">
        <v>179</v>
      </c>
      <c r="D6" s="231">
        <f t="shared" si="1"/>
        <v>71.6</v>
      </c>
      <c r="E6" s="234"/>
      <c r="F6" s="231" t="str">
        <f t="shared" si="2"/>
        <v/>
      </c>
      <c r="I6" s="235">
        <v>74</v>
      </c>
      <c r="K6">
        <v>42</v>
      </c>
      <c r="L6">
        <v>69</v>
      </c>
      <c r="M6">
        <v>88.9</v>
      </c>
    </row>
    <row r="7" ht="30" hidden="1" customHeight="1" spans="1:18">
      <c r="A7" s="229" t="s">
        <v>97</v>
      </c>
      <c r="B7" s="233"/>
      <c r="C7" s="233"/>
      <c r="D7" s="231"/>
      <c r="E7" s="234"/>
      <c r="F7" s="231"/>
      <c r="I7" s="235"/>
    </row>
    <row r="8" ht="30" hidden="1" customHeight="1" spans="1:18">
      <c r="A8" s="229" t="s">
        <v>98</v>
      </c>
      <c r="B8" s="233"/>
      <c r="C8" s="233"/>
      <c r="D8" s="231"/>
      <c r="E8" s="234"/>
      <c r="F8" s="231"/>
      <c r="I8" s="235"/>
    </row>
    <row r="9" ht="24.95" customHeight="1" spans="1:18">
      <c r="A9" s="229" t="s">
        <v>99</v>
      </c>
      <c r="B9" s="233">
        <v>225</v>
      </c>
      <c r="C9" s="233"/>
      <c r="D9" s="231">
        <f t="shared" ref="D9:D24" si="3">IF(B9&lt;&gt;0,C9/B9*100,"")</f>
        <v>0</v>
      </c>
      <c r="E9" s="234"/>
      <c r="F9" s="231" t="str">
        <f t="shared" ref="F9:F22" si="4">IF(E9&lt;&gt;0,C9/E9*100-100,"")</f>
        <v/>
      </c>
      <c r="I9" s="235"/>
    </row>
    <row r="10" ht="24.95" customHeight="1" spans="1:18">
      <c r="A10" s="229" t="s">
        <v>100</v>
      </c>
      <c r="B10" s="233">
        <f>25072+1500+21</f>
        <v>26593</v>
      </c>
      <c r="C10" s="233">
        <v>21172</v>
      </c>
      <c r="D10" s="231">
        <f t="shared" si="3"/>
        <v>79.6149362614222</v>
      </c>
      <c r="E10" s="234">
        <v>380</v>
      </c>
      <c r="F10" s="231">
        <f t="shared" si="4"/>
        <v>5471.57894736842</v>
      </c>
      <c r="I10" s="235"/>
    </row>
    <row r="11" ht="24.95" customHeight="1" spans="1:18">
      <c r="A11" s="229" t="s">
        <v>101</v>
      </c>
      <c r="B11" s="233">
        <v>32589</v>
      </c>
      <c r="C11" s="233">
        <v>29374</v>
      </c>
      <c r="D11" s="231">
        <f t="shared" si="3"/>
        <v>90.134708030317</v>
      </c>
      <c r="E11" s="236">
        <v>65018</v>
      </c>
      <c r="F11" s="231">
        <f t="shared" si="4"/>
        <v>-54.8217416715371</v>
      </c>
      <c r="G11">
        <v>10595</v>
      </c>
      <c r="H11">
        <v>69115</v>
      </c>
      <c r="I11">
        <v>2491</v>
      </c>
      <c r="J11">
        <v>9366</v>
      </c>
      <c r="K11">
        <v>100</v>
      </c>
      <c r="L11">
        <v>8390</v>
      </c>
      <c r="M11">
        <v>8590</v>
      </c>
    </row>
    <row r="12" ht="24.95" customHeight="1" spans="1:18">
      <c r="A12" s="229" t="s">
        <v>102</v>
      </c>
      <c r="B12" s="233">
        <v>150</v>
      </c>
      <c r="C12" s="230"/>
      <c r="D12" s="231">
        <f t="shared" si="3"/>
        <v>0</v>
      </c>
      <c r="E12" s="237">
        <v>126</v>
      </c>
      <c r="F12" s="231">
        <f t="shared" si="4"/>
        <v>-100</v>
      </c>
      <c r="I12">
        <v>330</v>
      </c>
      <c r="M12">
        <v>990</v>
      </c>
    </row>
    <row r="13" ht="28.5" hidden="1" customHeight="1" spans="1:18">
      <c r="A13" s="229" t="s">
        <v>103</v>
      </c>
      <c r="B13" s="233"/>
      <c r="C13" s="230"/>
      <c r="D13" s="231" t="str">
        <f t="shared" si="3"/>
        <v/>
      </c>
      <c r="E13" s="232"/>
      <c r="F13" s="231" t="str">
        <f t="shared" si="4"/>
        <v/>
      </c>
      <c r="H13">
        <v>315</v>
      </c>
      <c r="I13">
        <v>20</v>
      </c>
      <c r="M13">
        <v>133</v>
      </c>
    </row>
    <row r="14" ht="24.95" customHeight="1" spans="1:18">
      <c r="A14" s="229" t="s">
        <v>104</v>
      </c>
      <c r="B14" s="233">
        <v>3033</v>
      </c>
      <c r="C14" s="230">
        <v>1354</v>
      </c>
      <c r="D14" s="231">
        <f t="shared" si="3"/>
        <v>44.6422683811408</v>
      </c>
      <c r="E14" s="232">
        <v>938</v>
      </c>
      <c r="F14" s="231">
        <f t="shared" si="4"/>
        <v>44.3496801705757</v>
      </c>
      <c r="I14">
        <v>500</v>
      </c>
      <c r="J14">
        <v>601</v>
      </c>
      <c r="L14">
        <v>403</v>
      </c>
      <c r="M14">
        <v>300</v>
      </c>
    </row>
    <row r="15" ht="24.95" customHeight="1" spans="1:18">
      <c r="A15" s="229" t="s">
        <v>105</v>
      </c>
      <c r="B15" s="233">
        <v>3002</v>
      </c>
      <c r="C15" s="230">
        <v>2097</v>
      </c>
      <c r="D15" s="231">
        <f t="shared" si="3"/>
        <v>69.8534310459693</v>
      </c>
      <c r="E15" s="232">
        <v>1774</v>
      </c>
      <c r="F15" s="231">
        <f t="shared" si="4"/>
        <v>18.2074408117249</v>
      </c>
      <c r="H15">
        <v>1600</v>
      </c>
      <c r="I15">
        <v>78</v>
      </c>
      <c r="J15">
        <v>254</v>
      </c>
      <c r="K15">
        <v>120</v>
      </c>
      <c r="L15">
        <v>121</v>
      </c>
      <c r="M15">
        <v>247</v>
      </c>
    </row>
    <row r="16" ht="24.95" customHeight="1" spans="1:18">
      <c r="A16" s="229" t="s">
        <v>106</v>
      </c>
      <c r="B16" s="233">
        <v>6200</v>
      </c>
      <c r="C16" s="230">
        <v>6000</v>
      </c>
      <c r="D16" s="231">
        <f t="shared" si="3"/>
        <v>96.7741935483871</v>
      </c>
      <c r="E16" s="232">
        <v>4000</v>
      </c>
      <c r="F16" s="231">
        <f t="shared" si="4"/>
        <v>50</v>
      </c>
    </row>
    <row r="17" ht="24.95" customHeight="1" spans="1:15">
      <c r="A17" s="229" t="s">
        <v>107</v>
      </c>
      <c r="B17" s="233">
        <f>36778+33904</f>
        <v>70682</v>
      </c>
      <c r="C17" s="230">
        <v>43113</v>
      </c>
      <c r="D17" s="231">
        <f t="shared" si="3"/>
        <v>60.9957273421805</v>
      </c>
      <c r="E17" s="232">
        <v>10563</v>
      </c>
      <c r="F17" s="231">
        <f t="shared" si="4"/>
        <v>308.151093439364</v>
      </c>
    </row>
    <row r="18" ht="24.95" customHeight="1" spans="1:15">
      <c r="A18" s="229" t="s">
        <v>108</v>
      </c>
      <c r="B18" s="233">
        <v>1314</v>
      </c>
      <c r="C18" s="230">
        <v>1186</v>
      </c>
      <c r="D18" s="231">
        <f t="shared" si="3"/>
        <v>90.2587519025875</v>
      </c>
      <c r="E18" s="232"/>
      <c r="F18" s="231" t="str">
        <f t="shared" si="4"/>
        <v/>
      </c>
    </row>
    <row r="19" ht="24.95" customHeight="1" spans="1:15">
      <c r="A19" s="229" t="s">
        <v>109</v>
      </c>
      <c r="B19" s="233">
        <v>2000</v>
      </c>
      <c r="C19" s="233">
        <v>1565</v>
      </c>
      <c r="D19" s="231">
        <f t="shared" si="3"/>
        <v>78.25</v>
      </c>
      <c r="E19" s="234">
        <v>2062</v>
      </c>
      <c r="F19" s="231">
        <f t="shared" si="4"/>
        <v>-24.1028128031038</v>
      </c>
      <c r="I19">
        <v>293</v>
      </c>
      <c r="K19">
        <v>309</v>
      </c>
      <c r="L19">
        <v>51</v>
      </c>
      <c r="M19">
        <v>18.9</v>
      </c>
      <c r="O19" s="95"/>
    </row>
    <row r="20" ht="24.95" customHeight="1" spans="1:15">
      <c r="A20" s="229" t="s">
        <v>110</v>
      </c>
      <c r="B20" s="233">
        <v>150</v>
      </c>
      <c r="C20" s="233">
        <v>131</v>
      </c>
      <c r="D20" s="231">
        <f t="shared" si="3"/>
        <v>87.3333333333333</v>
      </c>
      <c r="E20" s="234">
        <v>398</v>
      </c>
      <c r="F20" s="231">
        <f t="shared" si="4"/>
        <v>-67.0854271356784</v>
      </c>
      <c r="I20">
        <v>161</v>
      </c>
    </row>
    <row r="21" ht="24.95" customHeight="1" spans="1:15">
      <c r="A21" s="229" t="s">
        <v>111</v>
      </c>
      <c r="B21" s="233">
        <v>80034</v>
      </c>
      <c r="C21" s="233">
        <v>32711</v>
      </c>
      <c r="D21" s="231">
        <f t="shared" si="3"/>
        <v>40.871379663643</v>
      </c>
      <c r="E21" s="234"/>
      <c r="F21" s="231" t="str">
        <f t="shared" si="4"/>
        <v/>
      </c>
    </row>
    <row r="22" ht="24.95" customHeight="1" spans="1:15">
      <c r="A22" s="229" t="s">
        <v>112</v>
      </c>
      <c r="B22" s="233">
        <v>417</v>
      </c>
      <c r="C22" s="233">
        <v>417</v>
      </c>
      <c r="D22" s="231">
        <f t="shared" si="3"/>
        <v>100</v>
      </c>
      <c r="E22" s="234">
        <v>70</v>
      </c>
      <c r="F22" s="231">
        <f t="shared" si="4"/>
        <v>495.714285714286</v>
      </c>
      <c r="H22">
        <v>1500</v>
      </c>
    </row>
    <row r="23" ht="28.5" hidden="1" customHeight="1" spans="1:15">
      <c r="A23" s="229" t="s">
        <v>113</v>
      </c>
      <c r="B23" s="233"/>
      <c r="C23" s="233"/>
      <c r="D23" s="231" t="str">
        <f t="shared" si="3"/>
        <v/>
      </c>
      <c r="E23" s="234"/>
      <c r="F23" s="231"/>
      <c r="L23">
        <v>12</v>
      </c>
    </row>
    <row r="24" ht="28.5" hidden="1" customHeight="1" spans="1:15">
      <c r="A24" s="229" t="s">
        <v>114</v>
      </c>
      <c r="B24" s="233"/>
      <c r="C24" s="233"/>
      <c r="D24" s="231" t="str">
        <f t="shared" si="3"/>
        <v/>
      </c>
      <c r="E24" s="234"/>
      <c r="F24" s="231" t="str">
        <f>IF(E24&lt;&gt;0,C24/E24*100-100,"")</f>
        <v/>
      </c>
    </row>
    <row r="25" ht="24.95" customHeight="1" spans="1:15">
      <c r="A25" s="229" t="s">
        <v>115</v>
      </c>
      <c r="B25" s="233">
        <f>25300+1275+300</f>
        <v>26875</v>
      </c>
      <c r="C25" s="233">
        <v>22379</v>
      </c>
      <c r="D25" s="231">
        <f t="shared" ref="D25:D27" si="5">IF(B25&lt;&gt;0,C25/B25*100,"")</f>
        <v>83.2706976744186</v>
      </c>
      <c r="E25" s="234">
        <v>15898</v>
      </c>
      <c r="F25" s="231">
        <f t="shared" ref="F25:F27" si="6">IF(E25&lt;&gt;0,C25/E25*100-100,"")</f>
        <v>40.7661341049188</v>
      </c>
    </row>
    <row r="26" ht="24.95" customHeight="1" spans="1:15">
      <c r="A26" s="229" t="s">
        <v>116</v>
      </c>
      <c r="B26" s="233">
        <v>800</v>
      </c>
      <c r="C26" s="233">
        <v>780</v>
      </c>
      <c r="D26" s="231">
        <f t="shared" si="5"/>
        <v>97.5</v>
      </c>
      <c r="E26" s="234"/>
      <c r="F26" s="231" t="str">
        <f t="shared" si="6"/>
        <v/>
      </c>
    </row>
    <row r="27" ht="29.25" customHeight="1" spans="1:15">
      <c r="A27" s="229" t="s">
        <v>117</v>
      </c>
      <c r="B27" s="233">
        <v>272756</v>
      </c>
      <c r="C27" s="233">
        <v>272611</v>
      </c>
      <c r="D27" s="231">
        <f t="shared" si="5"/>
        <v>99.9468389329657</v>
      </c>
      <c r="E27" s="234">
        <v>108857</v>
      </c>
      <c r="F27" s="231">
        <f t="shared" si="6"/>
        <v>150.430381142232</v>
      </c>
    </row>
    <row r="28" ht="21.75" hidden="1" customHeight="1" spans="1:15">
      <c r="A28" s="229" t="s">
        <v>118</v>
      </c>
      <c r="B28" s="233"/>
      <c r="C28" s="233"/>
      <c r="D28" s="231" t="str">
        <f t="shared" ref="D28:D30" si="7">IF(B28&lt;&gt;0,C28/B28*100,"")</f>
        <v/>
      </c>
      <c r="E28" s="234"/>
      <c r="F28" s="231" t="str">
        <f t="shared" ref="F28:F30" si="8">IF(E28&lt;&gt;0,C28/E28*100-100,"")</f>
        <v/>
      </c>
      <c r="J28">
        <v>1</v>
      </c>
      <c r="L28">
        <v>38340</v>
      </c>
    </row>
    <row r="29" ht="24.95" customHeight="1" spans="1:15">
      <c r="A29" s="229" t="s">
        <v>119</v>
      </c>
      <c r="B29" s="233">
        <v>1294</v>
      </c>
      <c r="C29" s="233">
        <v>457</v>
      </c>
      <c r="D29" s="231">
        <f t="shared" si="7"/>
        <v>35.3168469860896</v>
      </c>
      <c r="E29" s="234">
        <v>384</v>
      </c>
      <c r="F29" s="231">
        <f t="shared" si="8"/>
        <v>19.0104166666667</v>
      </c>
      <c r="G29">
        <v>478</v>
      </c>
    </row>
    <row r="30" ht="24.95" customHeight="1" spans="1:15">
      <c r="A30" s="229" t="s">
        <v>120</v>
      </c>
      <c r="B30" s="233">
        <v>7000</v>
      </c>
      <c r="C30" s="233">
        <v>6765</v>
      </c>
      <c r="D30" s="231">
        <f t="shared" si="7"/>
        <v>96.6428571428571</v>
      </c>
      <c r="E30" s="234">
        <v>6732</v>
      </c>
      <c r="F30" s="231">
        <f t="shared" si="8"/>
        <v>0.490196078431367</v>
      </c>
      <c r="I30">
        <v>632</v>
      </c>
      <c r="K30">
        <v>55</v>
      </c>
      <c r="L30">
        <v>395</v>
      </c>
      <c r="M30">
        <v>423.75</v>
      </c>
    </row>
    <row r="31" ht="26.1" hidden="1" customHeight="1" spans="1:15">
      <c r="A31" s="229" t="s">
        <v>121</v>
      </c>
      <c r="B31" s="233"/>
      <c r="C31" s="233"/>
      <c r="D31" s="231"/>
      <c r="E31" s="234"/>
      <c r="F31" s="231"/>
      <c r="M31">
        <v>7020</v>
      </c>
    </row>
    <row r="32" ht="24.95" customHeight="1" spans="1:15">
      <c r="A32" s="229" t="s">
        <v>122</v>
      </c>
      <c r="B32" s="233">
        <v>80620</v>
      </c>
      <c r="C32" s="233">
        <v>80620</v>
      </c>
      <c r="D32" s="231">
        <f t="shared" ref="D32:D33" si="9">IF(B32&lt;&gt;0,C32/B32*100,"")</f>
        <v>100</v>
      </c>
      <c r="E32" s="234">
        <v>75395</v>
      </c>
      <c r="F32" s="231">
        <f t="shared" ref="F32:F33" si="10">IF(E32&lt;&gt;0,C32/E32*100-100,"")</f>
        <v>6.93016778300948</v>
      </c>
      <c r="G32">
        <v>727</v>
      </c>
      <c r="I32">
        <v>2973</v>
      </c>
      <c r="M32">
        <v>1890</v>
      </c>
    </row>
    <row r="33" ht="24.95" customHeight="1" spans="1:20">
      <c r="A33" s="229" t="s">
        <v>123</v>
      </c>
      <c r="B33" s="233">
        <v>306</v>
      </c>
      <c r="C33" s="233">
        <v>306</v>
      </c>
      <c r="D33" s="231">
        <f t="shared" si="9"/>
        <v>100</v>
      </c>
      <c r="E33" s="234">
        <v>185</v>
      </c>
      <c r="F33" s="231">
        <f t="shared" si="10"/>
        <v>65.4054054054054</v>
      </c>
      <c r="I33">
        <v>39</v>
      </c>
    </row>
    <row r="34" spans="1:20">
      <c r="B34" s="238"/>
    </row>
    <row r="40" spans="1:20">
      <c r="T40" s="239"/>
    </row>
  </sheetData>
  <autoFilter xmlns:etc="http://www.wps.cn/officeDocument/2017/etCustomData" ref="A3:T33" etc:filterBottomFollowUsedRange="0">
    <filterColumn colId="1">
      <customFilters>
        <customFilter operator="notEqual" val=""/>
      </customFilters>
    </filterColumn>
    <extLst/>
  </autoFilter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XFD19"/>
  <sheetViews>
    <sheetView showGridLines="0" zoomScale="85" zoomScaleNormal="85" workbookViewId="0">
      <selection activeCell="A19" sqref="A19"/>
    </sheetView>
  </sheetViews>
  <sheetFormatPr defaultColWidth="8.75" defaultRowHeight="14.25"/>
  <cols>
    <col min="1" max="1" width="29.375" style="39" customWidth="1"/>
    <col min="2" max="4" width="11.125" style="39" customWidth="1"/>
    <col min="5" max="5" width="11.125" style="40" hidden="1" customWidth="1"/>
    <col min="6" max="6" width="11.125" style="39" customWidth="1"/>
    <col min="7" max="7" width="54.375" style="39" hidden="1" customWidth="1"/>
    <col min="8" max="8" width="9" style="39" hidden="1" customWidth="1"/>
    <col min="9" max="31" width="9" style="39" customWidth="1"/>
    <col min="32" max="16381" width="8.75" style="39"/>
    <col min="16382" max="16384" width="8.75" style="61"/>
  </cols>
  <sheetData>
    <row r="1" ht="30" customHeight="1" spans="1:6 16382:16384">
      <c r="A1" s="42" t="s">
        <v>124</v>
      </c>
      <c r="B1" s="42"/>
      <c r="C1" s="42"/>
      <c r="D1" s="42"/>
      <c r="E1" s="43"/>
      <c r="F1" s="42"/>
    </row>
    <row r="2" ht="18" customHeight="1" spans="1:6 16382:16384">
      <c r="A2" s="198" t="s">
        <v>7</v>
      </c>
      <c r="B2" s="198"/>
      <c r="C2" s="198"/>
      <c r="D2" s="198"/>
      <c r="E2" s="199"/>
      <c r="F2" s="198"/>
    </row>
    <row r="3" ht="42.75" customHeight="1" spans="1:6 16382:16384">
      <c r="A3" s="200" t="s">
        <v>125</v>
      </c>
      <c r="B3" s="201" t="s">
        <v>9</v>
      </c>
      <c r="C3" s="48" t="s">
        <v>10</v>
      </c>
      <c r="D3" s="200" t="s">
        <v>11</v>
      </c>
      <c r="E3" s="202" t="s">
        <v>12</v>
      </c>
      <c r="F3" s="200" t="s">
        <v>13</v>
      </c>
    </row>
    <row r="4" s="38" customFormat="1" ht="42.75" customHeight="1" spans="1:6 16382:16384">
      <c r="A4" s="203" t="s">
        <v>126</v>
      </c>
      <c r="B4" s="204">
        <v>475983.30277</v>
      </c>
      <c r="C4" s="204">
        <v>482371.839104</v>
      </c>
      <c r="D4" s="205">
        <v>101.34217656309</v>
      </c>
      <c r="E4" s="206">
        <v>452964</v>
      </c>
      <c r="F4" s="205">
        <f>+C4/E4*100-100</f>
        <v>6.49231265707651</v>
      </c>
      <c r="XFB4" s="50"/>
      <c r="XFC4" s="50"/>
      <c r="XFD4" s="50"/>
    </row>
    <row r="5" ht="29.25" hidden="1" customHeight="1" spans="1:6 16382:16384">
      <c r="A5" s="207" t="s">
        <v>127</v>
      </c>
      <c r="B5" s="56"/>
      <c r="C5" s="208"/>
      <c r="D5" s="209"/>
      <c r="E5" s="210"/>
      <c r="F5" s="205"/>
    </row>
    <row r="6" s="38" customFormat="1" ht="42.75" customHeight="1" spans="1:6 16382:16384">
      <c r="A6" s="207" t="s">
        <v>128</v>
      </c>
      <c r="B6" s="59">
        <v>77063.702033</v>
      </c>
      <c r="C6" s="59">
        <v>81979.022923</v>
      </c>
      <c r="D6" s="209">
        <v>106.378256896996</v>
      </c>
      <c r="E6" s="211">
        <v>79855</v>
      </c>
      <c r="F6" s="209">
        <f t="shared" ref="F6:F19" si="0">+C6/E6*100-100</f>
        <v>2.65984963120655</v>
      </c>
      <c r="XFB6" s="50"/>
      <c r="XFC6" s="50"/>
      <c r="XFD6" s="50"/>
    </row>
    <row r="7" ht="42.75" customHeight="1" spans="1:6 16382:16384">
      <c r="A7" s="207" t="s">
        <v>129</v>
      </c>
      <c r="B7" s="59">
        <v>195666.384878</v>
      </c>
      <c r="C7" s="59">
        <v>185074.173175</v>
      </c>
      <c r="D7" s="209">
        <v>94.5865961035646</v>
      </c>
      <c r="E7" s="211">
        <v>172464</v>
      </c>
      <c r="F7" s="209">
        <f t="shared" si="0"/>
        <v>7.31177125371092</v>
      </c>
    </row>
    <row r="8" ht="29.25" hidden="1" customHeight="1" spans="1:6 16382:16384">
      <c r="A8" s="207" t="s">
        <v>130</v>
      </c>
      <c r="B8" s="59"/>
      <c r="C8" s="208"/>
      <c r="D8" s="209"/>
      <c r="E8" s="211"/>
      <c r="F8" s="205"/>
    </row>
    <row r="9" ht="29.25" hidden="1" customHeight="1" spans="1:6 16382:16384">
      <c r="A9" s="207" t="s">
        <v>131</v>
      </c>
      <c r="B9" s="59"/>
      <c r="C9" s="208"/>
      <c r="D9" s="209"/>
      <c r="E9" s="211"/>
      <c r="F9" s="205"/>
    </row>
    <row r="10" ht="42.75" customHeight="1" spans="1:6 16382:16384">
      <c r="A10" s="207" t="s">
        <v>132</v>
      </c>
      <c r="B10" s="59">
        <v>91785.847859</v>
      </c>
      <c r="C10" s="59">
        <v>94466.971906</v>
      </c>
      <c r="D10" s="209">
        <v>102.921064749675</v>
      </c>
      <c r="E10" s="211">
        <v>93261</v>
      </c>
      <c r="F10" s="209">
        <f t="shared" si="0"/>
        <v>1.29311492049196</v>
      </c>
    </row>
    <row r="11" ht="42.75" customHeight="1" spans="1:6 16382:16384">
      <c r="A11" s="207" t="s">
        <v>133</v>
      </c>
      <c r="B11" s="59">
        <v>111467.368</v>
      </c>
      <c r="C11" s="59">
        <v>120851.6711</v>
      </c>
      <c r="D11" s="209">
        <v>108.418879236478</v>
      </c>
      <c r="E11" s="211">
        <v>107384</v>
      </c>
      <c r="F11" s="209">
        <f t="shared" si="0"/>
        <v>12.5415994002831</v>
      </c>
    </row>
    <row r="12" ht="42.75" customHeight="1" spans="1:6 16382:16384">
      <c r="A12" s="203" t="s">
        <v>134</v>
      </c>
      <c r="B12" s="204">
        <v>463585.774409</v>
      </c>
      <c r="C12" s="204">
        <v>459667.090442</v>
      </c>
      <c r="D12" s="205">
        <v>99.1547014202505</v>
      </c>
      <c r="E12" s="206">
        <v>421011</v>
      </c>
      <c r="F12" s="205">
        <f t="shared" si="0"/>
        <v>9.18172932346187</v>
      </c>
    </row>
    <row r="13" ht="29.25" hidden="1" customHeight="1" spans="1:6 16382:16384">
      <c r="A13" s="207" t="s">
        <v>127</v>
      </c>
      <c r="B13" s="56"/>
      <c r="C13" s="208"/>
      <c r="D13" s="209"/>
      <c r="E13" s="210"/>
      <c r="F13" s="205"/>
    </row>
    <row r="14" ht="42.75" customHeight="1" spans="1:6 16382:16384">
      <c r="A14" s="207" t="s">
        <v>128</v>
      </c>
      <c r="B14" s="59">
        <v>70621.043384</v>
      </c>
      <c r="C14" s="59">
        <v>72977.049771</v>
      </c>
      <c r="D14" s="212">
        <v>103.336125146423</v>
      </c>
      <c r="E14" s="213">
        <v>62594</v>
      </c>
      <c r="F14" s="209">
        <f t="shared" si="0"/>
        <v>16.5879313847973</v>
      </c>
    </row>
    <row r="15" ht="42.75" customHeight="1" spans="1:6 16382:16384">
      <c r="A15" s="207" t="s">
        <v>129</v>
      </c>
      <c r="B15" s="59">
        <v>192086.196618</v>
      </c>
      <c r="C15" s="59">
        <v>183636.652347</v>
      </c>
      <c r="D15" s="212">
        <v>95.6011705058623</v>
      </c>
      <c r="E15" s="213">
        <v>167856</v>
      </c>
      <c r="F15" s="209">
        <f t="shared" si="0"/>
        <v>9.40130370496139</v>
      </c>
    </row>
    <row r="16" ht="29.25" hidden="1" customHeight="1" spans="1:6 16382:16384">
      <c r="A16" s="207" t="s">
        <v>130</v>
      </c>
      <c r="B16" s="59"/>
      <c r="C16" s="208"/>
      <c r="D16" s="212"/>
      <c r="E16" s="213"/>
      <c r="F16" s="205"/>
    </row>
    <row r="17" ht="29.25" hidden="1" customHeight="1" spans="1:6">
      <c r="A17" s="207" t="s">
        <v>131</v>
      </c>
      <c r="B17" s="59"/>
      <c r="C17" s="208"/>
      <c r="D17" s="212"/>
      <c r="E17" s="213"/>
      <c r="F17" s="205"/>
    </row>
    <row r="18" ht="42.75" customHeight="1" spans="1:6">
      <c r="A18" s="207" t="s">
        <v>132</v>
      </c>
      <c r="B18" s="59">
        <v>89842.120086</v>
      </c>
      <c r="C18" s="59">
        <v>86817.778441</v>
      </c>
      <c r="D18" s="212">
        <v>96.6337151860341</v>
      </c>
      <c r="E18" s="213">
        <v>83824</v>
      </c>
      <c r="F18" s="209">
        <f t="shared" si="0"/>
        <v>3.57150510712923</v>
      </c>
    </row>
    <row r="19" ht="42.75" customHeight="1" spans="1:6">
      <c r="A19" s="207" t="s">
        <v>133</v>
      </c>
      <c r="B19" s="59">
        <v>111036.414321</v>
      </c>
      <c r="C19" s="59">
        <v>116235.609883</v>
      </c>
      <c r="D19" s="212">
        <v>104.682423864093</v>
      </c>
      <c r="E19" s="213">
        <v>106737</v>
      </c>
      <c r="F19" s="209">
        <f t="shared" si="0"/>
        <v>8.89907893513964</v>
      </c>
    </row>
  </sheetData>
  <autoFilter xmlns:etc="http://www.wps.cn/officeDocument/2017/etCustomData" ref="A3:XFA19" etc:filterBottomFollowUsedRange="0">
    <filterColumn colId="1">
      <customFilters>
        <customFilter operator="notEqual" val=""/>
      </customFilters>
    </filterColumn>
    <extLst/>
  </autoFilter>
  <mergeCells count="2">
    <mergeCell ref="A1:F1"/>
    <mergeCell ref="A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showZeros="0" zoomScale="85" zoomScaleNormal="85" workbookViewId="0">
      <selection activeCell="A1" sqref="A1:F28"/>
    </sheetView>
  </sheetViews>
  <sheetFormatPr defaultColWidth="9" defaultRowHeight="14.25"/>
  <cols>
    <col min="1" max="1" width="33.75" style="2" customWidth="1"/>
    <col min="2" max="2" width="12.375" style="2" customWidth="1"/>
    <col min="3" max="4" width="9.75" style="2" customWidth="1"/>
    <col min="5" max="5" width="10.125" style="3" hidden="1" customWidth="1"/>
    <col min="6" max="6" width="10.75" style="2" customWidth="1"/>
    <col min="7" max="13" width="9" style="2" hidden="1" customWidth="1"/>
    <col min="14" max="17" width="9" style="2"/>
    <col min="18" max="18" width="10.25" style="2" customWidth="1"/>
    <col min="19" max="16384" width="9" style="2"/>
  </cols>
  <sheetData>
    <row r="1" ht="30" customHeight="1" spans="1:18">
      <c r="A1" s="4" t="s">
        <v>135</v>
      </c>
      <c r="B1" s="4"/>
      <c r="C1" s="4"/>
      <c r="D1" s="4"/>
      <c r="E1" s="5"/>
      <c r="F1" s="4"/>
    </row>
    <row r="2" ht="22.5" customHeight="1" spans="1:18">
      <c r="A2" s="167"/>
      <c r="B2" s="167"/>
      <c r="C2" s="168"/>
      <c r="D2" s="44" t="s">
        <v>7</v>
      </c>
      <c r="E2" s="45"/>
      <c r="F2" s="44"/>
    </row>
    <row r="3" ht="53.25" customHeight="1" spans="1:18">
      <c r="A3" s="169" t="s">
        <v>136</v>
      </c>
      <c r="B3" s="170" t="s">
        <v>40</v>
      </c>
      <c r="C3" s="108" t="s">
        <v>10</v>
      </c>
      <c r="D3" s="171" t="s">
        <v>11</v>
      </c>
      <c r="E3" s="109" t="s">
        <v>12</v>
      </c>
      <c r="F3" s="163" t="s">
        <v>13</v>
      </c>
      <c r="G3" s="2" t="s">
        <v>69</v>
      </c>
      <c r="H3" s="2" t="s">
        <v>70</v>
      </c>
      <c r="I3" s="2" t="s">
        <v>71</v>
      </c>
      <c r="J3" s="2" t="s">
        <v>137</v>
      </c>
      <c r="K3" s="2" t="s">
        <v>72</v>
      </c>
      <c r="L3" s="2" t="s">
        <v>73</v>
      </c>
      <c r="M3" s="2" t="s">
        <v>74</v>
      </c>
      <c r="O3" s="14"/>
      <c r="P3" s="14"/>
      <c r="Q3" s="172"/>
      <c r="R3" s="172"/>
    </row>
    <row r="4" s="1" customFormat="1" ht="39" customHeight="1" spans="1:18">
      <c r="A4" s="173" t="s">
        <v>138</v>
      </c>
      <c r="B4" s="174">
        <v>1500</v>
      </c>
      <c r="C4" s="174">
        <f>SUM(C5:C9)</f>
        <v>1141</v>
      </c>
      <c r="D4" s="175">
        <f>C4/B4*100</f>
        <v>76.0666666666667</v>
      </c>
      <c r="E4" s="176">
        <f>SUM(E5:E8)</f>
        <v>1067</v>
      </c>
      <c r="F4" s="177">
        <f>IF(E4&lt;&gt;0,C4/E4*100-100,"")</f>
        <v>6.93533270852858</v>
      </c>
      <c r="O4" s="178"/>
      <c r="P4" s="179"/>
      <c r="Q4" s="20"/>
      <c r="R4" s="21"/>
    </row>
    <row r="5" ht="39" customHeight="1" spans="1:18">
      <c r="A5" s="180" t="s">
        <v>139</v>
      </c>
      <c r="B5" s="181">
        <v>1320</v>
      </c>
      <c r="C5" s="181">
        <v>1141</v>
      </c>
      <c r="D5" s="182">
        <f t="shared" ref="D5:D14" si="0">C5/B5*100</f>
        <v>86.4393939393939</v>
      </c>
      <c r="E5" s="183">
        <v>1067</v>
      </c>
      <c r="F5" s="165">
        <f t="shared" ref="F5:F14" si="1">IF(E5&lt;&gt;0,C5/E5*100-100,"")</f>
        <v>6.93533270852858</v>
      </c>
      <c r="G5" s="2">
        <v>650</v>
      </c>
      <c r="I5" s="2">
        <v>215</v>
      </c>
      <c r="J5" s="2">
        <v>500</v>
      </c>
      <c r="L5" s="2">
        <v>34.4</v>
      </c>
      <c r="Q5" s="27"/>
      <c r="R5" s="21"/>
    </row>
    <row r="6" ht="39" customHeight="1" spans="1:18">
      <c r="A6" s="180" t="s">
        <v>140</v>
      </c>
      <c r="B6" s="181">
        <v>30</v>
      </c>
      <c r="C6" s="184"/>
      <c r="D6" s="182">
        <f t="shared" ref="D6:D9" si="2">C6/B6*100</f>
        <v>0</v>
      </c>
      <c r="E6" s="183"/>
      <c r="F6" s="165" t="str">
        <f t="shared" ref="F6:F9" si="3">IF(E6&lt;&gt;0,C6/E6*100-100,"")</f>
        <v/>
      </c>
      <c r="Q6" s="27"/>
      <c r="R6" s="21"/>
    </row>
    <row r="7" ht="39" hidden="1" customHeight="1" spans="1:18">
      <c r="A7" s="180" t="s">
        <v>141</v>
      </c>
      <c r="B7" s="181"/>
      <c r="C7" s="181"/>
      <c r="D7" s="182" t="e">
        <f t="shared" si="2"/>
        <v>#DIV/0!</v>
      </c>
      <c r="E7" s="183"/>
      <c r="F7" s="165" t="str">
        <f t="shared" si="3"/>
        <v/>
      </c>
      <c r="P7" s="185"/>
      <c r="Q7" s="27"/>
      <c r="R7" s="21"/>
    </row>
    <row r="8" ht="39" customHeight="1" spans="1:18">
      <c r="A8" s="180" t="s">
        <v>142</v>
      </c>
      <c r="B8" s="181">
        <v>150</v>
      </c>
      <c r="C8" s="181"/>
      <c r="D8" s="182">
        <f t="shared" si="2"/>
        <v>0</v>
      </c>
      <c r="E8" s="183"/>
      <c r="F8" s="165" t="str">
        <f t="shared" si="3"/>
        <v/>
      </c>
      <c r="H8" s="2">
        <v>400</v>
      </c>
      <c r="Q8" s="27"/>
      <c r="R8" s="21"/>
    </row>
    <row r="9" ht="39" customHeight="1" spans="1:18">
      <c r="A9" s="186" t="s">
        <v>143</v>
      </c>
      <c r="B9" s="181">
        <v>1103</v>
      </c>
      <c r="C9" s="181"/>
      <c r="D9" s="182">
        <f t="shared" si="2"/>
        <v>0</v>
      </c>
      <c r="E9" s="183"/>
      <c r="F9" s="165" t="str">
        <f t="shared" si="3"/>
        <v/>
      </c>
      <c r="Q9" s="27"/>
      <c r="R9" s="21"/>
    </row>
    <row r="10" s="1" customFormat="1" ht="39" customHeight="1" spans="1:18">
      <c r="A10" s="173" t="s">
        <v>144</v>
      </c>
      <c r="B10" s="187">
        <f>SUM(B11:B14)</f>
        <v>2539</v>
      </c>
      <c r="C10" s="187">
        <f>SUM(C11:C14)</f>
        <v>400</v>
      </c>
      <c r="D10" s="188">
        <f t="shared" si="0"/>
        <v>15.7542339503742</v>
      </c>
      <c r="E10" s="189">
        <f>SUM(E11:E14)</f>
        <v>1070</v>
      </c>
      <c r="F10" s="177">
        <f t="shared" si="1"/>
        <v>-62.6168224299065</v>
      </c>
      <c r="O10" s="20"/>
      <c r="P10" s="21"/>
      <c r="Q10" s="20"/>
      <c r="R10" s="21"/>
    </row>
    <row r="11" ht="39" customHeight="1" spans="1:18">
      <c r="A11" s="180" t="s">
        <v>145</v>
      </c>
      <c r="B11" s="190">
        <f>1530-1078</f>
        <v>452</v>
      </c>
      <c r="C11" s="190"/>
      <c r="D11" s="191">
        <f t="shared" ref="D11" si="4">C11/B11*100</f>
        <v>0</v>
      </c>
      <c r="E11" s="192"/>
      <c r="F11" s="165" t="str">
        <f t="shared" ref="F11" si="5">IF(E11&lt;&gt;0,C11/E11*100-100,"")</f>
        <v/>
      </c>
      <c r="P11" s="2">
        <f>+B10-2539</f>
        <v>0</v>
      </c>
      <c r="Q11" s="34"/>
    </row>
    <row r="12" ht="39" customHeight="1" spans="1:18">
      <c r="A12" s="193" t="s">
        <v>146</v>
      </c>
      <c r="B12" s="190">
        <v>651</v>
      </c>
      <c r="C12" s="194">
        <v>315</v>
      </c>
      <c r="D12" s="191">
        <f t="shared" si="0"/>
        <v>48.3870967741936</v>
      </c>
      <c r="E12" s="192">
        <v>675</v>
      </c>
      <c r="F12" s="165">
        <f t="shared" si="1"/>
        <v>-53.3333333333333</v>
      </c>
      <c r="G12" s="2">
        <v>100</v>
      </c>
      <c r="O12" s="195"/>
      <c r="Q12" s="34"/>
    </row>
    <row r="13" ht="39" customHeight="1" spans="1:18">
      <c r="A13" s="180" t="s">
        <v>147</v>
      </c>
      <c r="B13" s="190">
        <v>100</v>
      </c>
      <c r="C13" s="190">
        <v>85</v>
      </c>
      <c r="D13" s="188"/>
      <c r="E13" s="196">
        <v>10</v>
      </c>
      <c r="F13" s="165">
        <f t="shared" si="1"/>
        <v>750</v>
      </c>
      <c r="Q13" s="34"/>
    </row>
    <row r="14" ht="39" customHeight="1" spans="1:18">
      <c r="A14" s="180" t="s">
        <v>148</v>
      </c>
      <c r="B14" s="190">
        <f>983+417-64</f>
        <v>1336</v>
      </c>
      <c r="C14" s="190"/>
      <c r="D14" s="191">
        <f t="shared" si="0"/>
        <v>0</v>
      </c>
      <c r="E14" s="196">
        <v>385</v>
      </c>
      <c r="F14" s="165">
        <f t="shared" si="1"/>
        <v>-100</v>
      </c>
      <c r="G14" s="2">
        <v>500</v>
      </c>
      <c r="I14" s="2">
        <v>215</v>
      </c>
      <c r="J14" s="2">
        <v>500</v>
      </c>
      <c r="L14" s="2">
        <v>34.4</v>
      </c>
      <c r="Q14" s="34"/>
    </row>
    <row r="16" spans="1:18">
      <c r="C16" s="197"/>
    </row>
    <row r="17" spans="2:2">
      <c r="B17" s="197"/>
    </row>
  </sheetData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zoomScale="85" zoomScaleNormal="85" workbookViewId="0">
      <selection activeCell="A1" sqref="A1:J28"/>
    </sheetView>
  </sheetViews>
  <sheetFormatPr defaultColWidth="9" defaultRowHeight="14.25"/>
  <cols>
    <col min="1" max="1" width="17.25" style="153" customWidth="1"/>
    <col min="2" max="4" width="9.75" style="153" hidden="1" customWidth="1"/>
    <col min="5" max="5" width="9.90833333333333" style="153" customWidth="1"/>
    <col min="6" max="7" width="11.125" style="153" customWidth="1"/>
    <col min="8" max="8" width="9.90833333333333" style="153" customWidth="1"/>
    <col min="9" max="10" width="11.125" style="153" customWidth="1"/>
    <col min="11" max="16384" width="9" style="153"/>
  </cols>
  <sheetData>
    <row r="1" ht="30" customHeight="1" spans="1:10">
      <c r="A1" s="154" t="s">
        <v>149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>
      <c r="A2" s="155"/>
      <c r="B2" s="155"/>
      <c r="C2" s="155"/>
      <c r="D2" s="155"/>
      <c r="E2" s="155"/>
      <c r="F2" s="155"/>
      <c r="G2" s="155"/>
      <c r="H2" s="155"/>
      <c r="I2" s="156" t="s">
        <v>150</v>
      </c>
      <c r="J2" s="156"/>
    </row>
    <row r="3" ht="48.75" customHeight="1" spans="1:10">
      <c r="A3" s="157" t="s">
        <v>151</v>
      </c>
      <c r="B3" s="158" t="s">
        <v>152</v>
      </c>
      <c r="C3" s="159"/>
      <c r="D3" s="160"/>
      <c r="E3" s="158" t="s">
        <v>153</v>
      </c>
      <c r="F3" s="159"/>
      <c r="G3" s="160"/>
      <c r="H3" s="158" t="s">
        <v>154</v>
      </c>
      <c r="I3" s="159"/>
      <c r="J3" s="160"/>
    </row>
    <row r="4" ht="48.75" customHeight="1" spans="1:10">
      <c r="A4" s="161"/>
      <c r="B4" s="162" t="s">
        <v>155</v>
      </c>
      <c r="C4" s="163" t="s">
        <v>156</v>
      </c>
      <c r="D4" s="163" t="s">
        <v>157</v>
      </c>
      <c r="E4" s="162" t="s">
        <v>155</v>
      </c>
      <c r="F4" s="163" t="s">
        <v>156</v>
      </c>
      <c r="G4" s="163" t="s">
        <v>157</v>
      </c>
      <c r="H4" s="163" t="s">
        <v>155</v>
      </c>
      <c r="I4" s="163" t="s">
        <v>156</v>
      </c>
      <c r="J4" s="163" t="s">
        <v>157</v>
      </c>
    </row>
    <row r="5" ht="55.5" customHeight="1" spans="1:10">
      <c r="A5" s="162" t="s">
        <v>158</v>
      </c>
      <c r="B5" s="164">
        <f t="shared" ref="B5:J5" si="0">SUM(B6:B12)</f>
        <v>341.18736772</v>
      </c>
      <c r="C5" s="164">
        <f t="shared" si="0"/>
        <v>95.32512372</v>
      </c>
      <c r="D5" s="164">
        <f t="shared" si="0"/>
        <v>245.862244</v>
      </c>
      <c r="E5" s="165">
        <f t="shared" si="0"/>
        <v>377.51189272</v>
      </c>
      <c r="F5" s="165">
        <f t="shared" si="0"/>
        <v>101.36654872</v>
      </c>
      <c r="G5" s="165">
        <f t="shared" si="0"/>
        <v>276.145344</v>
      </c>
      <c r="H5" s="165">
        <f t="shared" si="0"/>
        <v>36.324525</v>
      </c>
      <c r="I5" s="165">
        <f t="shared" si="0"/>
        <v>6.041425</v>
      </c>
      <c r="J5" s="165">
        <f t="shared" si="0"/>
        <v>30.2831</v>
      </c>
    </row>
    <row r="6" ht="55.5" customHeight="1" spans="1:10">
      <c r="A6" s="166" t="s">
        <v>159</v>
      </c>
      <c r="B6" s="164">
        <f>+C6+D6</f>
        <v>57.587801</v>
      </c>
      <c r="C6" s="164">
        <v>21.674501</v>
      </c>
      <c r="D6" s="164">
        <v>35.9133</v>
      </c>
      <c r="E6" s="165">
        <f>+F6+G6</f>
        <v>66.027001</v>
      </c>
      <c r="F6" s="165">
        <f>+C6+I6</f>
        <v>22.577201</v>
      </c>
      <c r="G6" s="165">
        <f>+D6+J6</f>
        <v>43.4498</v>
      </c>
      <c r="H6" s="165">
        <f t="shared" ref="H6:H12" si="1">I6+J6</f>
        <v>8.4392</v>
      </c>
      <c r="I6" s="165">
        <v>0.9027</v>
      </c>
      <c r="J6" s="165">
        <v>7.5365</v>
      </c>
    </row>
    <row r="7" ht="55.5" customHeight="1" spans="1:10">
      <c r="A7" s="166" t="s">
        <v>160</v>
      </c>
      <c r="B7" s="164">
        <f t="shared" ref="B7:B12" si="2">+C7+D7</f>
        <v>109.93224472</v>
      </c>
      <c r="C7" s="164">
        <v>16.43216072</v>
      </c>
      <c r="D7" s="164">
        <v>93.500084</v>
      </c>
      <c r="E7" s="165">
        <f t="shared" ref="E7:E12" si="3">+F7+G7</f>
        <v>120.51706472</v>
      </c>
      <c r="F7" s="165">
        <f t="shared" ref="F7:G12" si="4">+C7+I7</f>
        <v>17.90688072</v>
      </c>
      <c r="G7" s="165">
        <f t="shared" si="4"/>
        <v>102.610184</v>
      </c>
      <c r="H7" s="165">
        <f t="shared" si="1"/>
        <v>10.58482</v>
      </c>
      <c r="I7" s="165">
        <v>1.47472</v>
      </c>
      <c r="J7" s="165">
        <v>9.1101</v>
      </c>
    </row>
    <row r="8" ht="55.5" customHeight="1" spans="1:10">
      <c r="A8" s="166" t="s">
        <v>161</v>
      </c>
      <c r="B8" s="164">
        <f t="shared" si="2"/>
        <v>43.41939</v>
      </c>
      <c r="C8" s="164">
        <v>13.500033</v>
      </c>
      <c r="D8" s="164">
        <v>29.919357</v>
      </c>
      <c r="E8" s="165">
        <f t="shared" si="3"/>
        <v>46.71689</v>
      </c>
      <c r="F8" s="165">
        <f t="shared" si="4"/>
        <v>14.323633</v>
      </c>
      <c r="G8" s="165">
        <f t="shared" si="4"/>
        <v>32.393257</v>
      </c>
      <c r="H8" s="165">
        <f t="shared" si="1"/>
        <v>3.2975</v>
      </c>
      <c r="I8" s="165">
        <v>0.8236</v>
      </c>
      <c r="J8" s="165">
        <v>2.4739</v>
      </c>
    </row>
    <row r="9" ht="55.5" customHeight="1" spans="1:10">
      <c r="A9" s="166" t="s">
        <v>162</v>
      </c>
      <c r="B9" s="164">
        <f t="shared" si="2"/>
        <v>30.686811</v>
      </c>
      <c r="C9" s="164">
        <v>12.672755</v>
      </c>
      <c r="D9" s="164">
        <v>18.014056</v>
      </c>
      <c r="E9" s="165">
        <f t="shared" si="3"/>
        <v>33.178411</v>
      </c>
      <c r="F9" s="165">
        <f t="shared" si="4"/>
        <v>13.312655</v>
      </c>
      <c r="G9" s="165">
        <f t="shared" si="4"/>
        <v>19.865756</v>
      </c>
      <c r="H9" s="165">
        <f t="shared" si="1"/>
        <v>2.4916</v>
      </c>
      <c r="I9" s="165">
        <v>0.6399</v>
      </c>
      <c r="J9" s="165">
        <v>1.8517</v>
      </c>
    </row>
    <row r="10" ht="55.5" customHeight="1" spans="1:10">
      <c r="A10" s="166" t="s">
        <v>163</v>
      </c>
      <c r="B10" s="164">
        <f t="shared" si="2"/>
        <v>39.116481</v>
      </c>
      <c r="C10" s="164">
        <v>14.256726</v>
      </c>
      <c r="D10" s="164">
        <v>24.859755</v>
      </c>
      <c r="E10" s="165">
        <f t="shared" si="3"/>
        <v>43.217481</v>
      </c>
      <c r="F10" s="165">
        <f t="shared" si="4"/>
        <v>14.779226</v>
      </c>
      <c r="G10" s="165">
        <f t="shared" si="4"/>
        <v>28.438255</v>
      </c>
      <c r="H10" s="165">
        <f t="shared" si="1"/>
        <v>4.101</v>
      </c>
      <c r="I10" s="165">
        <v>0.5225</v>
      </c>
      <c r="J10" s="165">
        <v>3.5785</v>
      </c>
    </row>
    <row r="11" ht="55.5" customHeight="1" spans="1:10">
      <c r="A11" s="166" t="s">
        <v>164</v>
      </c>
      <c r="B11" s="164">
        <f t="shared" si="2"/>
        <v>43.916056</v>
      </c>
      <c r="C11" s="164">
        <v>10.640373</v>
      </c>
      <c r="D11" s="164">
        <v>33.275683</v>
      </c>
      <c r="E11" s="165">
        <f t="shared" si="3"/>
        <v>49.843856</v>
      </c>
      <c r="F11" s="165">
        <f t="shared" si="4"/>
        <v>11.740073</v>
      </c>
      <c r="G11" s="165">
        <f t="shared" si="4"/>
        <v>38.103783</v>
      </c>
      <c r="H11" s="165">
        <f t="shared" si="1"/>
        <v>5.9278</v>
      </c>
      <c r="I11" s="165">
        <v>1.0997</v>
      </c>
      <c r="J11" s="165">
        <v>4.8281</v>
      </c>
    </row>
    <row r="12" ht="55.5" customHeight="1" spans="1:10">
      <c r="A12" s="166" t="s">
        <v>165</v>
      </c>
      <c r="B12" s="164">
        <f t="shared" si="2"/>
        <v>16.528584</v>
      </c>
      <c r="C12" s="164">
        <v>6.148575</v>
      </c>
      <c r="D12" s="164">
        <v>10.380009</v>
      </c>
      <c r="E12" s="165">
        <f t="shared" si="3"/>
        <v>18.011189</v>
      </c>
      <c r="F12" s="165">
        <f t="shared" si="4"/>
        <v>6.72688</v>
      </c>
      <c r="G12" s="165">
        <f t="shared" si="4"/>
        <v>11.284309</v>
      </c>
      <c r="H12" s="165">
        <f t="shared" si="1"/>
        <v>1.482605</v>
      </c>
      <c r="I12" s="165">
        <v>0.578305</v>
      </c>
      <c r="J12" s="165">
        <v>0.9043</v>
      </c>
    </row>
  </sheetData>
  <mergeCells count="6">
    <mergeCell ref="A1:J1"/>
    <mergeCell ref="I2:J2"/>
    <mergeCell ref="B3:D3"/>
    <mergeCell ref="E3:G3"/>
    <mergeCell ref="H3:J3"/>
    <mergeCell ref="A3:A4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tabColor rgb="FF92D050"/>
    <pageSetUpPr autoPageBreaks="0"/>
  </sheetPr>
  <dimension ref="A1:K21"/>
  <sheetViews>
    <sheetView showGridLines="0" showZeros="0" zoomScale="70" zoomScaleNormal="70" topLeftCell="D3" workbookViewId="0">
      <selection activeCell="A1" sqref="A1:F28"/>
    </sheetView>
  </sheetViews>
  <sheetFormatPr defaultColWidth="9" defaultRowHeight="15.75"/>
  <cols>
    <col min="1" max="1" width="34.75" style="103" customWidth="1"/>
    <col min="2" max="4" width="10.625" style="103" customWidth="1"/>
    <col min="5" max="5" width="11.875" style="104" hidden="1" customWidth="1"/>
    <col min="6" max="6" width="10.125" style="103" customWidth="1"/>
    <col min="7" max="7" width="12.625" style="105"/>
    <col min="8" max="8" width="9" style="105"/>
    <col min="9" max="9" width="9.5" style="105" customWidth="1"/>
    <col min="10" max="16384" width="9" style="105"/>
  </cols>
  <sheetData>
    <row r="1" s="101" customFormat="1" ht="30" customHeight="1" spans="1:11">
      <c r="A1" s="63" t="s">
        <v>166</v>
      </c>
      <c r="B1" s="63"/>
      <c r="C1" s="63"/>
      <c r="D1" s="63"/>
      <c r="E1" s="129"/>
      <c r="F1" s="63"/>
    </row>
    <row r="2" ht="20.45" customHeight="1" spans="1:11">
      <c r="A2" s="130"/>
      <c r="B2" s="130"/>
      <c r="C2" s="130"/>
      <c r="D2" s="131" t="s">
        <v>7</v>
      </c>
      <c r="E2" s="132"/>
      <c r="F2" s="131"/>
    </row>
    <row r="3" ht="50.25" customHeight="1" spans="1:11">
      <c r="A3" s="108" t="s">
        <v>8</v>
      </c>
      <c r="B3" s="133" t="s">
        <v>9</v>
      </c>
      <c r="C3" s="108" t="s">
        <v>10</v>
      </c>
      <c r="D3" s="108" t="s">
        <v>11</v>
      </c>
      <c r="E3" s="109" t="s">
        <v>12</v>
      </c>
      <c r="F3" s="108" t="s">
        <v>13</v>
      </c>
      <c r="H3" s="70"/>
      <c r="I3" s="70"/>
      <c r="J3" s="15"/>
      <c r="K3" s="15"/>
    </row>
    <row r="4" s="128" customFormat="1" ht="27.75" customHeight="1" spans="1:11">
      <c r="A4" s="134" t="s">
        <v>14</v>
      </c>
      <c r="B4" s="135">
        <f>+B5+B13</f>
        <v>67588</v>
      </c>
      <c r="C4" s="136">
        <f>C5+C13</f>
        <v>68239</v>
      </c>
      <c r="D4" s="113">
        <f>IF(B4&lt;&gt;0,C4/B4*100,"")</f>
        <v>100.963188731728</v>
      </c>
      <c r="E4" s="137">
        <f>+E5+E13</f>
        <v>63770</v>
      </c>
      <c r="F4" s="113">
        <f>IF(E4&lt;&gt;0,C4/E4*100-100,"")</f>
        <v>7.00799749098321</v>
      </c>
      <c r="H4" s="138"/>
      <c r="I4" s="139"/>
      <c r="J4" s="138"/>
      <c r="K4" s="139"/>
    </row>
    <row r="5" ht="27.75" customHeight="1" spans="1:11">
      <c r="A5" s="111" t="s">
        <v>15</v>
      </c>
      <c r="B5" s="140">
        <f>SUM(B6:B11)</f>
        <v>31988</v>
      </c>
      <c r="C5" s="112">
        <f>SUM(C6:C12)</f>
        <v>31503</v>
      </c>
      <c r="D5" s="113">
        <f>IF(B5&lt;&gt;0,C5/B5*100,"")</f>
        <v>98.4838064274103</v>
      </c>
      <c r="E5" s="114">
        <f>SUM(E6:E12)</f>
        <v>29734</v>
      </c>
      <c r="F5" s="113">
        <f>IF(E5&lt;&gt;0,C5/E5*100-100,"")</f>
        <v>5.9494181744804</v>
      </c>
      <c r="H5" s="141"/>
      <c r="I5" s="139"/>
      <c r="J5" s="141"/>
      <c r="K5" s="139"/>
    </row>
    <row r="6" ht="27.75" customHeight="1" spans="1:11">
      <c r="A6" s="115" t="s">
        <v>16</v>
      </c>
      <c r="B6" s="142">
        <v>14000</v>
      </c>
      <c r="C6" s="143">
        <v>13409</v>
      </c>
      <c r="D6" s="118">
        <f>IF(B6&lt;&gt;0,C6/B6*100,"")</f>
        <v>95.7785714285714</v>
      </c>
      <c r="E6" s="144">
        <v>12547</v>
      </c>
      <c r="F6" s="118">
        <f>IF(E6&lt;&gt;0,C6/E6*100-100,"")</f>
        <v>6.87016816768949</v>
      </c>
      <c r="H6" s="141"/>
      <c r="I6" s="139"/>
      <c r="J6" s="141"/>
      <c r="K6" s="139"/>
    </row>
    <row r="7" ht="27.75" customHeight="1" spans="1:11">
      <c r="A7" s="121" t="s">
        <v>20</v>
      </c>
      <c r="B7" s="145">
        <v>5450</v>
      </c>
      <c r="C7" s="146">
        <v>5308</v>
      </c>
      <c r="D7" s="118">
        <f t="shared" ref="D7:D21" si="0">IF(B7&lt;&gt;0,C7/B7*100,"")</f>
        <v>97.394495412844</v>
      </c>
      <c r="E7" s="119">
        <v>5004</v>
      </c>
      <c r="F7" s="118">
        <f t="shared" ref="F7:F21" si="1">IF(E7&lt;&gt;0,C7/E7*100-100,"")</f>
        <v>6.07513988808952</v>
      </c>
      <c r="H7" s="141"/>
      <c r="I7" s="139"/>
      <c r="J7" s="141"/>
      <c r="K7" s="139"/>
    </row>
    <row r="8" ht="27.75" customHeight="1" spans="1:11">
      <c r="A8" s="115" t="s">
        <v>27</v>
      </c>
      <c r="B8" s="145">
        <v>9000</v>
      </c>
      <c r="C8" s="143">
        <v>9453</v>
      </c>
      <c r="D8" s="118">
        <f t="shared" si="0"/>
        <v>105.033333333333</v>
      </c>
      <c r="E8" s="144">
        <v>8650</v>
      </c>
      <c r="F8" s="118">
        <f t="shared" si="1"/>
        <v>9.28323699421965</v>
      </c>
      <c r="H8" s="141"/>
      <c r="I8" s="139"/>
      <c r="J8" s="141"/>
      <c r="K8" s="139"/>
    </row>
    <row r="9" ht="27.75" customHeight="1" spans="1:11">
      <c r="A9" s="121" t="s">
        <v>19</v>
      </c>
      <c r="B9" s="145">
        <v>23</v>
      </c>
      <c r="C9" s="143">
        <v>13</v>
      </c>
      <c r="D9" s="118">
        <f t="shared" si="0"/>
        <v>56.5217391304348</v>
      </c>
      <c r="E9" s="144">
        <v>26</v>
      </c>
      <c r="F9" s="118">
        <f t="shared" si="1"/>
        <v>-50</v>
      </c>
      <c r="H9" s="141"/>
      <c r="I9" s="139"/>
      <c r="J9" s="141"/>
      <c r="K9" s="139"/>
    </row>
    <row r="10" ht="27.75" customHeight="1" spans="1:11">
      <c r="A10" s="121" t="s">
        <v>23</v>
      </c>
      <c r="B10" s="145">
        <v>3450</v>
      </c>
      <c r="C10" s="143">
        <v>3200</v>
      </c>
      <c r="D10" s="118">
        <f t="shared" si="0"/>
        <v>92.7536231884058</v>
      </c>
      <c r="E10" s="144">
        <v>3398</v>
      </c>
      <c r="F10" s="118">
        <f t="shared" si="1"/>
        <v>-5.82695703354915</v>
      </c>
      <c r="H10" s="141"/>
      <c r="I10" s="139"/>
      <c r="J10" s="141"/>
      <c r="K10" s="139"/>
    </row>
    <row r="11" ht="27.75" customHeight="1" spans="1:11">
      <c r="A11" s="115" t="s">
        <v>28</v>
      </c>
      <c r="B11" s="145">
        <v>65</v>
      </c>
      <c r="C11" s="143">
        <v>120</v>
      </c>
      <c r="D11" s="118">
        <f t="shared" si="0"/>
        <v>184.615384615385</v>
      </c>
      <c r="E11" s="144">
        <v>54</v>
      </c>
      <c r="F11" s="118">
        <f t="shared" si="1"/>
        <v>122.222222222222</v>
      </c>
      <c r="H11" s="141"/>
      <c r="I11" s="139"/>
      <c r="J11" s="141"/>
      <c r="K11" s="139"/>
    </row>
    <row r="12" ht="27.75" hidden="1" customHeight="1" spans="1:11">
      <c r="A12" s="115" t="s">
        <v>167</v>
      </c>
      <c r="B12" s="147"/>
      <c r="C12" s="143"/>
      <c r="D12" s="118" t="str">
        <f t="shared" si="0"/>
        <v/>
      </c>
      <c r="E12" s="144">
        <v>55</v>
      </c>
      <c r="F12" s="118"/>
      <c r="H12" s="141"/>
      <c r="I12" s="139"/>
      <c r="J12" s="141"/>
      <c r="K12" s="139"/>
    </row>
    <row r="13" ht="27.75" customHeight="1" spans="1:11">
      <c r="A13" s="148" t="s">
        <v>30</v>
      </c>
      <c r="B13" s="149">
        <f>SUM(B14:B21)</f>
        <v>35600</v>
      </c>
      <c r="C13" s="149">
        <f>SUM(C14:C21)</f>
        <v>36736</v>
      </c>
      <c r="D13" s="113">
        <f t="shared" si="0"/>
        <v>103.191011235955</v>
      </c>
      <c r="E13" s="150">
        <f>SUM(E14:E21)</f>
        <v>34036</v>
      </c>
      <c r="F13" s="113">
        <f t="shared" si="1"/>
        <v>7.93277705958397</v>
      </c>
      <c r="H13" s="141"/>
      <c r="I13" s="139"/>
      <c r="J13" s="141"/>
      <c r="K13" s="139"/>
    </row>
    <row r="14" ht="27.75" customHeight="1" spans="1:11">
      <c r="A14" s="115" t="s">
        <v>31</v>
      </c>
      <c r="B14" s="142">
        <v>1750</v>
      </c>
      <c r="C14" s="143">
        <v>1965</v>
      </c>
      <c r="D14" s="118">
        <f t="shared" si="0"/>
        <v>112.285714285714</v>
      </c>
      <c r="E14" s="144">
        <v>3029</v>
      </c>
      <c r="F14" s="118">
        <f t="shared" si="1"/>
        <v>-35.1271046550016</v>
      </c>
      <c r="J14" s="141"/>
    </row>
    <row r="15" ht="27.75" customHeight="1" spans="1:11">
      <c r="A15" s="121" t="s">
        <v>32</v>
      </c>
      <c r="B15" s="142">
        <v>8200</v>
      </c>
      <c r="C15" s="143">
        <v>5908</v>
      </c>
      <c r="D15" s="118">
        <f t="shared" si="0"/>
        <v>72.0487804878049</v>
      </c>
      <c r="E15" s="144">
        <v>6630</v>
      </c>
      <c r="F15" s="118">
        <f t="shared" si="1"/>
        <v>-10.8898944193062</v>
      </c>
      <c r="J15" s="141"/>
    </row>
    <row r="16" ht="27.75" customHeight="1" spans="1:11">
      <c r="A16" s="115" t="s">
        <v>33</v>
      </c>
      <c r="B16" s="142">
        <v>5000</v>
      </c>
      <c r="C16" s="146">
        <v>5292</v>
      </c>
      <c r="D16" s="118">
        <f t="shared" si="0"/>
        <v>105.84</v>
      </c>
      <c r="E16" s="119">
        <v>11154</v>
      </c>
      <c r="F16" s="118">
        <f t="shared" si="1"/>
        <v>-52.5551371705218</v>
      </c>
      <c r="J16" s="141"/>
    </row>
    <row r="17" ht="27.75" hidden="1" customHeight="1" spans="1:10">
      <c r="A17" s="115" t="s">
        <v>34</v>
      </c>
      <c r="B17" s="151"/>
      <c r="C17" s="146">
        <v>216</v>
      </c>
      <c r="D17" s="118" t="str">
        <f t="shared" si="0"/>
        <v/>
      </c>
      <c r="E17" s="119">
        <v>305</v>
      </c>
      <c r="F17" s="118">
        <f t="shared" si="1"/>
        <v>-29.1803278688525</v>
      </c>
      <c r="J17" s="141"/>
    </row>
    <row r="18" ht="27.75" customHeight="1" spans="1:10">
      <c r="A18" s="115" t="s">
        <v>35</v>
      </c>
      <c r="B18" s="142">
        <v>11650</v>
      </c>
      <c r="C18" s="146">
        <v>13228</v>
      </c>
      <c r="D18" s="118">
        <f t="shared" si="0"/>
        <v>113.545064377682</v>
      </c>
      <c r="E18" s="119">
        <v>4219</v>
      </c>
      <c r="F18" s="118">
        <f t="shared" si="1"/>
        <v>213.534012799242</v>
      </c>
      <c r="J18" s="141"/>
    </row>
    <row r="19" ht="27.75" customHeight="1" spans="1:10">
      <c r="A19" s="115" t="s">
        <v>37</v>
      </c>
      <c r="B19" s="142">
        <v>8500</v>
      </c>
      <c r="C19" s="117">
        <v>10066</v>
      </c>
      <c r="D19" s="118">
        <f t="shared" si="0"/>
        <v>118.423529411765</v>
      </c>
      <c r="E19" s="119">
        <v>8263</v>
      </c>
      <c r="F19" s="118">
        <f t="shared" si="1"/>
        <v>21.8201621687039</v>
      </c>
      <c r="J19" s="141"/>
    </row>
    <row r="20" ht="27.75" customHeight="1" spans="1:10">
      <c r="A20" s="115" t="s">
        <v>36</v>
      </c>
      <c r="B20" s="142">
        <v>400</v>
      </c>
      <c r="C20" s="117"/>
      <c r="D20" s="118">
        <f t="shared" si="0"/>
        <v>0</v>
      </c>
      <c r="E20" s="119">
        <v>305</v>
      </c>
      <c r="F20" s="118">
        <f t="shared" si="1"/>
        <v>-100</v>
      </c>
      <c r="J20" s="141"/>
    </row>
    <row r="21" ht="27.75" customHeight="1" spans="1:10">
      <c r="A21" s="152" t="s">
        <v>38</v>
      </c>
      <c r="B21" s="142">
        <v>100</v>
      </c>
      <c r="C21" s="117">
        <v>61</v>
      </c>
      <c r="D21" s="118">
        <f t="shared" si="0"/>
        <v>61</v>
      </c>
      <c r="E21" s="119">
        <v>131</v>
      </c>
      <c r="F21" s="118">
        <f t="shared" si="1"/>
        <v>-53.4351145038168</v>
      </c>
      <c r="J21" s="141"/>
    </row>
  </sheetData>
  <autoFilter xmlns:etc="http://www.wps.cn/officeDocument/2017/etCustomData" ref="A3:F21" etc:filterBottomFollowUsedRange="0">
    <filterColumn colId="1">
      <customFilters>
        <customFilter operator="notEqual" val=""/>
      </customFilters>
    </filterColumn>
    <extLst/>
  </autoFilter>
  <mergeCells count="2">
    <mergeCell ref="A1:F1"/>
    <mergeCell ref="D2:F2"/>
  </mergeCells>
  <printOptions horizontalCentered="1"/>
  <pageMargins left="0.708333333333333" right="0.708333333333333" top="1.10208333333333" bottom="0.708333333333333" header="0.354166666666667" footer="0.590277777777778"/>
  <pageSetup paperSize="9" orientation="portrait" useFirstPageNumber="1" errors="blank" horizontalDpi="600"/>
  <headerFooter alignWithMargins="0" differentOddEven="1">
    <oddFooter>&amp;C&amp;"仿宋"&amp;14 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张掖财政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Define</vt:lpstr>
      <vt:lpstr>全市一般公共预算收入</vt:lpstr>
      <vt:lpstr>全市一般公共预算支出</vt:lpstr>
      <vt:lpstr>全市政府性基金收入</vt:lpstr>
      <vt:lpstr>全市政府性基金支出</vt:lpstr>
      <vt:lpstr>全市社保基金收支</vt:lpstr>
      <vt:lpstr>全市国有资本经营收支</vt:lpstr>
      <vt:lpstr>债务限额表</vt:lpstr>
      <vt:lpstr>本级收入</vt:lpstr>
      <vt:lpstr>本级支出</vt:lpstr>
      <vt:lpstr>市级基金收支</vt:lpstr>
      <vt:lpstr>市级社保基金收支</vt:lpstr>
      <vt:lpstr>市级国有资本经营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蓝秉勤</dc:creator>
  <cp:lastModifiedBy>企业用户_280668329</cp:lastModifiedBy>
  <cp:revision>1</cp:revision>
  <dcterms:created xsi:type="dcterms:W3CDTF">2003-12-23T02:20:00Z</dcterms:created>
  <cp:lastPrinted>2026-02-04T01:25:00Z</cp:lastPrinted>
  <dcterms:modified xsi:type="dcterms:W3CDTF">2026-02-04T10:33:09Z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FE185DAA259A46C88E80E9486A65BA25</vt:lpwstr>
  </property>
  <property fmtid="{D5CDD505-2E9C-101B-9397-08002B2CF9AE}" pid="4" name="CalculationRule">
    <vt:i4>0</vt:i4>
  </property>
</Properties>
</file>